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U37" i="2"/>
  <c r="V37"/>
  <c r="W37"/>
  <c r="X37"/>
  <c r="T37"/>
  <c r="T36" s="1"/>
  <c r="X42"/>
  <c r="X40" s="1"/>
  <c r="W42"/>
  <c r="W40" s="1"/>
  <c r="T64"/>
  <c r="T104"/>
  <c r="T63"/>
  <c r="T62"/>
  <c r="T56"/>
  <c r="T52"/>
  <c r="T90"/>
  <c r="T84"/>
  <c r="T55"/>
  <c r="T27"/>
  <c r="T66"/>
  <c r="T78"/>
  <c r="T105"/>
  <c r="T28"/>
  <c r="T70"/>
  <c r="T71"/>
  <c r="U26"/>
  <c r="V26"/>
  <c r="W26"/>
  <c r="X26"/>
  <c r="T75"/>
  <c r="T74" s="1"/>
  <c r="X64"/>
  <c r="X60" s="1"/>
  <c r="X59" s="1"/>
  <c r="W87"/>
  <c r="W106"/>
  <c r="U40"/>
  <c r="V40"/>
  <c r="T40"/>
  <c r="W60"/>
  <c r="U60"/>
  <c r="V60"/>
  <c r="T29"/>
  <c r="T31"/>
  <c r="W31"/>
  <c r="T103" l="1"/>
  <c r="T54"/>
  <c r="T60"/>
  <c r="T59" s="1"/>
  <c r="T77"/>
  <c r="T26"/>
  <c r="T48"/>
  <c r="T47" s="1"/>
  <c r="W36"/>
  <c r="T34"/>
  <c r="T23"/>
  <c r="W111"/>
  <c r="W103" s="1"/>
  <c r="W100" s="1"/>
  <c r="W101"/>
  <c r="W98"/>
  <c r="W97" s="1"/>
  <c r="W95"/>
  <c r="W94" s="1"/>
  <c r="W92"/>
  <c r="W91" s="1"/>
  <c r="W89"/>
  <c r="W88" s="1"/>
  <c r="W77"/>
  <c r="W76" s="1"/>
  <c r="W74"/>
  <c r="W73" s="1"/>
  <c r="W70"/>
  <c r="W69" s="1"/>
  <c r="W59"/>
  <c r="W54"/>
  <c r="W53" s="1"/>
  <c r="W45"/>
  <c r="W44" s="1"/>
  <c r="W34"/>
  <c r="W33" s="1"/>
  <c r="W29"/>
  <c r="W23"/>
  <c r="W22" s="1"/>
  <c r="W20"/>
  <c r="W19" s="1"/>
  <c r="X34"/>
  <c r="T89"/>
  <c r="T88" s="1"/>
  <c r="W25" l="1"/>
  <c r="W48"/>
  <c r="W47" s="1"/>
  <c r="X77"/>
  <c r="W18" l="1"/>
  <c r="X74"/>
  <c r="V77"/>
  <c r="Y77"/>
  <c r="Z77"/>
  <c r="AA77"/>
  <c r="AB77"/>
  <c r="AC77"/>
  <c r="U77"/>
  <c r="U74"/>
  <c r="V74"/>
  <c r="Y74"/>
  <c r="Z74"/>
  <c r="AA74"/>
  <c r="AB74"/>
  <c r="AC74"/>
  <c r="T98"/>
  <c r="U95"/>
  <c r="V95"/>
  <c r="X95"/>
  <c r="T95"/>
  <c r="U70"/>
  <c r="V70"/>
  <c r="X70"/>
  <c r="Y65"/>
  <c r="Y60" s="1"/>
  <c r="Z65"/>
  <c r="Z60" s="1"/>
  <c r="AA65"/>
  <c r="AA60" s="1"/>
  <c r="AB65"/>
  <c r="AB60" s="1"/>
  <c r="AC65"/>
  <c r="AC60" s="1"/>
  <c r="X45"/>
  <c r="U45"/>
  <c r="V45"/>
  <c r="U23"/>
  <c r="V23"/>
  <c r="X23"/>
  <c r="X111"/>
  <c r="U54"/>
  <c r="V54"/>
  <c r="X54"/>
  <c r="Y54"/>
  <c r="Z54"/>
  <c r="AA54"/>
  <c r="AB54"/>
  <c r="AC54"/>
  <c r="Y40"/>
  <c r="Z40"/>
  <c r="AA40"/>
  <c r="AB40"/>
  <c r="AC40"/>
  <c r="X103"/>
  <c r="Y94" l="1"/>
  <c r="T45"/>
  <c r="U34" l="1"/>
  <c r="V34"/>
  <c r="U98"/>
  <c r="V98"/>
  <c r="X98"/>
  <c r="U48"/>
  <c r="V48"/>
  <c r="X48"/>
  <c r="X47" s="1"/>
  <c r="Y23"/>
  <c r="U31" l="1"/>
  <c r="V31"/>
  <c r="X31"/>
  <c r="Y31"/>
  <c r="U101" l="1"/>
  <c r="V101"/>
  <c r="X101"/>
  <c r="Y101"/>
  <c r="T101"/>
  <c r="U44"/>
  <c r="V44"/>
  <c r="X44"/>
  <c r="T44"/>
  <c r="U76" l="1"/>
  <c r="V76"/>
  <c r="X76"/>
  <c r="U73"/>
  <c r="V73"/>
  <c r="T73"/>
  <c r="X73"/>
  <c r="Y73"/>
  <c r="U69"/>
  <c r="V69"/>
  <c r="T69"/>
  <c r="X69"/>
  <c r="U53"/>
  <c r="V53"/>
  <c r="X53"/>
  <c r="T53"/>
  <c r="U36"/>
  <c r="V36"/>
  <c r="X36"/>
  <c r="U33"/>
  <c r="V33"/>
  <c r="X33"/>
  <c r="T33"/>
  <c r="Y36"/>
  <c r="U97"/>
  <c r="V97"/>
  <c r="X97"/>
  <c r="T97"/>
  <c r="U94"/>
  <c r="V94"/>
  <c r="X94"/>
  <c r="T94"/>
  <c r="U92"/>
  <c r="U91" s="1"/>
  <c r="V92"/>
  <c r="V91" s="1"/>
  <c r="X92"/>
  <c r="X91" s="1"/>
  <c r="T92"/>
  <c r="T91" s="1"/>
  <c r="U89"/>
  <c r="U88" s="1"/>
  <c r="V89"/>
  <c r="V88" s="1"/>
  <c r="X89"/>
  <c r="X88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7"/>
  <c r="V47"/>
  <c r="T76"/>
  <c r="U103"/>
  <c r="U100" s="1"/>
  <c r="V103"/>
  <c r="V100" s="1"/>
  <c r="X100"/>
  <c r="T100"/>
  <c r="X18" l="1"/>
  <c r="U25"/>
  <c r="V25"/>
  <c r="U59"/>
  <c r="V59"/>
  <c r="U18" l="1"/>
  <c r="V18"/>
  <c r="T18" l="1"/>
</calcChain>
</file>

<file path=xl/sharedStrings.xml><?xml version="1.0" encoding="utf-8"?>
<sst xmlns="http://schemas.openxmlformats.org/spreadsheetml/2006/main" count="417" uniqueCount="229">
  <si>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</si>
  <si>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</si>
  <si>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</si>
  <si>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</si>
  <si>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</si>
  <si>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</si>
  <si>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</si>
  <si>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</si>
  <si>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</si>
  <si>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</si>
  <si>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</si>
  <si>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</si>
  <si>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</si>
  <si>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</si>
  <si>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</si>
  <si>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</si>
  <si>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</si>
  <si>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</si>
  <si>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</si>
  <si>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</si>
  <si>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</si>
  <si>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</si>
  <si>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</si>
  <si>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</si>
  <si>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</si>
  <si>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</si>
  <si>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</si>
  <si>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</si>
  <si>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</si>
  <si>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</si>
  <si>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</si>
  <si>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</si>
  <si>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</si>
  <si>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</si>
  <si>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</si>
  <si>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</si>
  <si>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</si>
  <si>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</si>
  <si>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</si>
  <si>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</si>
  <si>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</si>
  <si>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</si>
  <si>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</si>
  <si>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</si>
  <si>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</si>
  <si>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</si>
  <si>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</si>
  <si>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</si>
  <si>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</si>
  <si>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</si>
  <si>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</si>
  <si>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</si>
  <si>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</si>
  <si>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</si>
  <si>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</si>
  <si>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</si>
  <si>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</si>
  <si>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</si>
  <si>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</si>
  <si>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</si>
  <si>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</si>
  <si>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</si>
  <si>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</si>
  <si>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</si>
  <si>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</si>
  <si>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</si>
  <si>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</si>
  <si>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</si>
  <si>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</si>
  <si>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</si>
  <si>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</si>
  <si>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</si>
  <si>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</si>
  <si>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</si>
  <si>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</si>
  <si>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</si>
  <si>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</si>
  <si>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</si>
  <si>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</si>
  <si>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</si>
  <si>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</si>
  <si>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</si>
  <si>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</si>
  <si>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</si>
  <si>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</si>
  <si>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</si>
  <si>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</si>
  <si>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</si>
  <si>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</si>
  <si>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</si>
  <si>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</si>
  <si>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</si>
  <si>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</si>
  <si>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</si>
  <si>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</si>
  <si>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</si>
  <si>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</si>
  <si>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</si>
  <si>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</si>
  <si>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</si>
  <si>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</si>
  <si>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</si>
  <si>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</si>
  <si>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</si>
  <si>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</si>
  <si>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</si>
  <si>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</si>
  <si>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</si>
  <si>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</si>
  <si>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</si>
  <si>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</si>
  <si>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</si>
  <si>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</si>
  <si>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</si>
  <si>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</si>
  <si>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</si>
  <si>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</si>
  <si>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</si>
  <si>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</si>
  <si>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</si>
  <si>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</si>
  <si>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</si>
  <si>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</si>
  <si>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</si>
  <si>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</si>
  <si>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</si>
  <si>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</si>
  <si>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</si>
  <si>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</si>
  <si>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</si>
  <si>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</si>
  <si>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</si>
  <si>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</si>
  <si>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</si>
  <si>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</si>
  <si>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</si>
  <si>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</si>
  <si>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</si>
  <si>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</si>
  <si>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</si>
  <si>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</si>
  <si>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</si>
  <si>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</si>
  <si>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</si>
  <si>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</si>
  <si>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</si>
  <si>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</si>
  <si>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</si>
  <si>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</si>
  <si>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</si>
  <si>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</si>
  <si>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</si>
  <si>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</si>
  <si>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</si>
  <si>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</si>
  <si>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</si>
  <si>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</si>
  <si>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</si>
  <si>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</si>
  <si>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</si>
  <si>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</si>
  <si>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</si>
  <si>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</si>
  <si>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</si>
  <si>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</si>
  <si>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</si>
  <si>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</si>
  <si>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</si>
  <si>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</si>
  <si>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</si>
  <si>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</si>
  <si>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</si>
  <si>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</si>
  <si>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"Развитие муниципальной службы"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</si>
  <si>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</si>
  <si>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</si>
  <si>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</si>
  <si>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</si>
  <si>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</si>
  <si>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</si>
  <si>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</si>
  <si>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</si>
  <si>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99.9.F5551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</si>
  <si>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</si>
  <si>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</si>
  <si>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</si>
  <si>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</si>
  <si>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</si>
  <si>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</si>
  <si>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</si>
  <si>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>2025 год</t>
  </si>
  <si>
    <t xml:space="preserve">района на 2024 год и плановый период 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</si>
  <si>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</si>
  <si>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</si>
  <si>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</si>
  <si>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</si>
  <si>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</si>
  <si>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</si>
  <si>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</si>
  <si>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</si>
  <si>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</si>
  <si>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</si>
  <si>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</si>
  <si>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</si>
  <si>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</si>
  <si>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</si>
  <si>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>Сумма
2024 год</t>
  </si>
  <si>
    <t xml:space="preserve">Глава Кулешовского сельского поселения </t>
  </si>
  <si>
    <t>Муниципальная программа Кулешовского сельского поселения "Развитие муниципальльной службы"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</si>
  <si>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</si>
  <si>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</si>
  <si>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</si>
  <si>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</si>
  <si>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</si>
  <si>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Распределение бюджетных ассигнований по целевым статьям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</si>
  <si>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А.М. Огай</t>
  </si>
  <si>
    <t>05.1.00.28960</t>
  </si>
  <si>
    <t xml:space="preserve"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 (Специальные расходы) в рамках непрограмных расходов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</si>
  <si>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</si>
  <si>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</si>
  <si>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</si>
  <si>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</si>
  <si>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</si>
  <si>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</si>
  <si>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</si>
  <si>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</si>
  <si>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05.2.00.28630</t>
  </si>
  <si>
    <t xml:space="preserve">к      решению Собрания депутатов </t>
  </si>
  <si>
    <t xml:space="preserve">    2025  и 2026   годов" от  26.11.2024 № 155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</si>
</sst>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0">
    <xf numFmtId="0" fontId="0" fillId="0" borderId="0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</cellStyleXfs>
  <cellXfs count="186">
    <xf numFmtId="0" fontId="0" fillId="0" borderId="0" xfId="0"/>
    <xf numFmtId="165" fontId="1" fillId="5" borderId="4" xfId="0" applyNumberFormat="1" applyFont="1" applyFill="1" applyBorder="1" applyAlignment="1">
      <alignment horizontal="right" vertical="center" wrapText="1"/>
    </xf>
    <xf numFmtId="0" fontId="1" fillId="6" borderId="6" xfId="0" applyNumberFormat="1" applyFont="1" applyFill="1" applyBorder="1" applyAlignment="1">
      <alignment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0" fontId="1" fillId="6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0" borderId="28" xfId="0" applyNumberFormat="1" applyFont="1" applyFill="1" applyBorder="1" applyAlignment="1">
      <alignment horizontal="right" vertical="center" wrapText="1"/>
    </xf>
    <xf numFmtId="164" fontId="1" fillId="2" borderId="6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164" fontId="2" fillId="2" borderId="2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right" vertical="center"/>
    </xf>
    <xf numFmtId="165" fontId="2" fillId="3" borderId="2" xfId="35" applyNumberFormat="1" applyFont="1" applyFill="1" applyBorder="1" applyAlignment="1">
      <alignment horizontal="right" vertical="center"/>
    </xf>
    <xf numFmtId="165" fontId="2" fillId="3" borderId="2" xfId="43" applyNumberFormat="1" applyFont="1" applyFill="1" applyBorder="1" applyAlignment="1">
      <alignment horizontal="right" vertical="center"/>
    </xf>
    <xf numFmtId="165" fontId="2" fillId="3" borderId="2" xfId="45" applyNumberFormat="1" applyFont="1" applyFill="1" applyBorder="1" applyAlignment="1">
      <alignment horizontal="right" vertical="center"/>
    </xf>
    <xf numFmtId="165" fontId="2" fillId="3" borderId="2" xfId="47" applyNumberFormat="1" applyFont="1" applyFill="1" applyBorder="1" applyAlignment="1">
      <alignment horizontal="right" vertical="center"/>
    </xf>
    <xf numFmtId="165" fontId="2" fillId="3" borderId="2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23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5" xfId="54" applyNumberFormat="1" applyFont="1" applyFill="1" applyBorder="1" applyAlignment="1">
      <alignment horizontal="right" vertical="center"/>
    </xf>
    <xf numFmtId="165" fontId="2" fillId="3" borderId="26" xfId="54" applyNumberFormat="1" applyFont="1" applyFill="1" applyBorder="1" applyAlignment="1">
      <alignment horizontal="right" vertical="center"/>
    </xf>
    <xf numFmtId="165" fontId="2" fillId="3" borderId="2" xfId="56" applyNumberFormat="1" applyFont="1" applyFill="1" applyBorder="1" applyAlignment="1">
      <alignment horizontal="right" vertical="center"/>
    </xf>
    <xf numFmtId="165" fontId="2" fillId="3" borderId="2" xfId="58" applyNumberFormat="1" applyFont="1" applyFill="1" applyBorder="1" applyAlignment="1">
      <alignment horizontal="right" vertical="center"/>
    </xf>
    <xf numFmtId="165" fontId="2" fillId="3" borderId="5" xfId="58" applyNumberFormat="1" applyFont="1" applyFill="1" applyBorder="1" applyAlignment="1">
      <alignment horizontal="right" vertical="center"/>
    </xf>
    <xf numFmtId="165" fontId="2" fillId="3" borderId="2" xfId="60" applyNumberFormat="1" applyFont="1" applyFill="1" applyBorder="1" applyAlignment="1">
      <alignment horizontal="right" vertical="center"/>
    </xf>
    <xf numFmtId="165" fontId="2" fillId="3" borderId="23" xfId="60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5" xfId="80" applyNumberFormat="1" applyFont="1" applyFill="1" applyBorder="1" applyAlignment="1">
      <alignment horizontal="right" vertical="center"/>
    </xf>
    <xf numFmtId="165" fontId="2" fillId="3" borderId="5" xfId="82" applyNumberFormat="1" applyFont="1" applyFill="1" applyBorder="1" applyAlignment="1">
      <alignment horizontal="right" vertical="center"/>
    </xf>
    <xf numFmtId="165" fontId="2" fillId="3" borderId="25" xfId="82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3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3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23" xfId="88" applyNumberFormat="1" applyFont="1" applyFill="1" applyBorder="1" applyAlignment="1">
      <alignment horizontal="right" vertical="center"/>
    </xf>
    <xf numFmtId="165" fontId="2" fillId="3" borderId="25" xfId="88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23" xfId="90" applyNumberFormat="1" applyFont="1" applyFill="1" applyBorder="1" applyAlignment="1">
      <alignment horizontal="right" vertical="center"/>
    </xf>
    <xf numFmtId="164" fontId="2" fillId="2" borderId="22" xfId="91" applyNumberFormat="1" applyFont="1" applyFill="1" applyBorder="1" applyAlignment="1">
      <alignment horizontal="justify" vertical="center" wrapText="1"/>
    </xf>
    <xf numFmtId="165" fontId="1" fillId="3" borderId="2" xfId="56" applyNumberFormat="1" applyFont="1" applyFill="1" applyBorder="1" applyAlignment="1">
      <alignment horizontal="right" vertical="center"/>
    </xf>
    <xf numFmtId="0" fontId="4" fillId="3" borderId="15" xfId="62" applyFont="1" applyFill="1" applyBorder="1" applyAlignment="1">
      <alignment vertical="center"/>
    </xf>
    <xf numFmtId="165" fontId="2" fillId="3" borderId="26" xfId="62" applyNumberFormat="1" applyFont="1" applyFill="1" applyBorder="1" applyAlignment="1">
      <alignment horizontal="right" vertical="center"/>
    </xf>
    <xf numFmtId="0" fontId="4" fillId="3" borderId="5" xfId="80" applyFont="1" applyFill="1" applyBorder="1" applyAlignment="1">
      <alignment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2" fillId="3" borderId="23" xfId="0" applyNumberFormat="1" applyFont="1" applyFill="1" applyBorder="1" applyAlignment="1">
      <alignment horizontal="right" vertical="center"/>
    </xf>
    <xf numFmtId="165" fontId="2" fillId="3" borderId="5" xfId="88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/>
    <xf numFmtId="165" fontId="2" fillId="3" borderId="23" xfId="0" applyNumberFormat="1" applyFont="1" applyFill="1" applyBorder="1" applyAlignment="1">
      <alignment horizontal="right" vertical="center" wrapText="1"/>
    </xf>
    <xf numFmtId="165" fontId="2" fillId="3" borderId="15" xfId="89" applyNumberFormat="1" applyFont="1" applyFill="1" applyBorder="1" applyAlignment="1">
      <alignment horizontal="right" vertical="center"/>
    </xf>
    <xf numFmtId="165" fontId="1" fillId="3" borderId="15" xfId="89" applyNumberFormat="1" applyFont="1" applyFill="1" applyBorder="1" applyAlignment="1">
      <alignment horizontal="right" vertical="center"/>
    </xf>
    <xf numFmtId="165" fontId="2" fillId="3" borderId="26" xfId="89" applyNumberFormat="1" applyFont="1" applyFill="1" applyBorder="1" applyAlignment="1">
      <alignment horizontal="right" vertical="center"/>
    </xf>
    <xf numFmtId="165" fontId="2" fillId="3" borderId="32" xfId="56" applyNumberFormat="1" applyFont="1" applyFill="1" applyBorder="1" applyAlignment="1">
      <alignment horizontal="right" vertical="center"/>
    </xf>
    <xf numFmtId="165" fontId="2" fillId="3" borderId="29" xfId="58" applyNumberFormat="1" applyFont="1" applyFill="1" applyBorder="1" applyAlignment="1">
      <alignment horizontal="right" vertical="center"/>
    </xf>
    <xf numFmtId="165" fontId="2" fillId="3" borderId="32" xfId="54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 wrapText="1"/>
    </xf>
    <xf numFmtId="165" fontId="2" fillId="2" borderId="19" xfId="0" applyNumberFormat="1" applyFont="1" applyFill="1" applyBorder="1" applyAlignment="1">
      <alignment horizontal="right" vertical="center" wrapText="1"/>
    </xf>
    <xf numFmtId="165" fontId="2" fillId="3" borderId="2" xfId="64" applyNumberFormat="1" applyFont="1" applyFill="1" applyBorder="1" applyAlignment="1">
      <alignment horizontal="right" vertical="center"/>
    </xf>
    <xf numFmtId="165" fontId="2" fillId="3" borderId="23" xfId="64" applyNumberFormat="1" applyFont="1" applyFill="1" applyBorder="1" applyAlignment="1">
      <alignment horizontal="right" vertical="center"/>
    </xf>
    <xf numFmtId="165" fontId="2" fillId="3" borderId="2" xfId="66" applyNumberFormat="1" applyFont="1" applyFill="1" applyBorder="1" applyAlignment="1">
      <alignment horizontal="right" vertical="center"/>
    </xf>
    <xf numFmtId="165" fontId="2" fillId="3" borderId="23" xfId="66" applyNumberFormat="1" applyFont="1" applyFill="1" applyBorder="1" applyAlignment="1">
      <alignment horizontal="right" vertical="center"/>
    </xf>
    <xf numFmtId="165" fontId="2" fillId="3" borderId="2" xfId="68" applyNumberFormat="1" applyFont="1" applyFill="1" applyBorder="1" applyAlignment="1">
      <alignment horizontal="right" vertical="center"/>
    </xf>
    <xf numFmtId="165" fontId="2" fillId="3" borderId="23" xfId="68" applyNumberFormat="1" applyFont="1" applyFill="1" applyBorder="1" applyAlignment="1">
      <alignment horizontal="right" vertical="center"/>
    </xf>
    <xf numFmtId="165" fontId="2" fillId="3" borderId="2" xfId="71" applyNumberFormat="1" applyFont="1" applyFill="1" applyBorder="1" applyAlignment="1">
      <alignment horizontal="right" vertical="center"/>
    </xf>
    <xf numFmtId="165" fontId="2" fillId="3" borderId="2" xfId="73" applyNumberFormat="1" applyFont="1" applyFill="1" applyBorder="1" applyAlignment="1">
      <alignment horizontal="right" vertical="center"/>
    </xf>
    <xf numFmtId="165" fontId="2" fillId="3" borderId="2" xfId="75" applyNumberFormat="1" applyFont="1" applyFill="1" applyBorder="1" applyAlignment="1">
      <alignment horizontal="right" vertical="center"/>
    </xf>
    <xf numFmtId="165" fontId="2" fillId="3" borderId="23" xfId="75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5" xfId="62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4" fontId="2" fillId="2" borderId="2" xfId="96" applyNumberFormat="1" applyFont="1" applyBorder="1" applyAlignment="1">
      <alignment horizontal="justify" vertical="center" wrapText="1"/>
    </xf>
    <xf numFmtId="49" fontId="2" fillId="2" borderId="2" xfId="97" applyNumberFormat="1" applyFont="1" applyBorder="1" applyAlignment="1">
      <alignment horizontal="justify" vertical="center" wrapText="1"/>
    </xf>
    <xf numFmtId="164" fontId="2" fillId="2" borderId="2" xfId="98" applyNumberFormat="1" applyFont="1" applyBorder="1" applyAlignment="1">
      <alignment horizontal="justify" vertical="center" wrapText="1"/>
    </xf>
    <xf numFmtId="164" fontId="2" fillId="2" borderId="22" xfId="8" applyNumberFormat="1" applyFont="1" applyFill="1" applyBorder="1" applyAlignment="1">
      <alignment horizontal="justify" vertical="center" wrapText="1"/>
    </xf>
    <xf numFmtId="49" fontId="2" fillId="2" borderId="3" xfId="100" applyNumberFormat="1" applyFont="1" applyFill="1" applyBorder="1" applyAlignment="1">
      <alignment horizontal="center" vertical="center" wrapText="1"/>
    </xf>
    <xf numFmtId="0" fontId="2" fillId="2" borderId="3" xfId="10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5" fontId="1" fillId="4" borderId="27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right" vertical="center" wrapText="1"/>
    </xf>
    <xf numFmtId="164" fontId="2" fillId="3" borderId="22" xfId="4" applyNumberFormat="1" applyFont="1" applyFill="1" applyBorder="1" applyAlignment="1">
      <alignment horizontal="justify" vertical="center" wrapText="1"/>
    </xf>
    <xf numFmtId="165" fontId="2" fillId="2" borderId="25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9" fillId="0" borderId="0" xfId="0" applyFont="1"/>
    <xf numFmtId="0" fontId="2" fillId="3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vertical="center" wrapText="1"/>
    </xf>
    <xf numFmtId="0" fontId="2" fillId="2" borderId="22" xfId="3" applyNumberFormat="1" applyFont="1" applyFill="1" applyBorder="1" applyAlignment="1">
      <alignment vertical="center" wrapText="1"/>
    </xf>
    <xf numFmtId="49" fontId="2" fillId="2" borderId="2" xfId="94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165" fontId="1" fillId="2" borderId="23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22" xfId="1" applyNumberFormat="1" applyFont="1" applyFill="1" applyBorder="1" applyAlignment="1">
      <alignment vertical="center" wrapText="1"/>
    </xf>
    <xf numFmtId="164" fontId="2" fillId="2" borderId="2" xfId="99" applyNumberFormat="1" applyFont="1" applyFill="1" applyBorder="1" applyAlignment="1">
      <alignment horizontal="justify" vertical="center" wrapText="1"/>
    </xf>
    <xf numFmtId="165" fontId="1" fillId="6" borderId="30" xfId="0" applyNumberFormat="1" applyFont="1" applyFill="1" applyBorder="1" applyAlignment="1">
      <alignment horizontal="right" vertical="center" wrapText="1"/>
    </xf>
    <xf numFmtId="0" fontId="2" fillId="2" borderId="24" xfId="0" applyNumberFormat="1" applyFont="1" applyFill="1" applyBorder="1" applyAlignment="1">
      <alignment vertical="center" wrapText="1"/>
    </xf>
    <xf numFmtId="0" fontId="2" fillId="2" borderId="22" xfId="0" applyNumberFormat="1" applyFont="1" applyFill="1" applyBorder="1" applyAlignment="1">
      <alignment vertical="center" wrapText="1"/>
    </xf>
    <xf numFmtId="0" fontId="4" fillId="3" borderId="0" xfId="0" applyFont="1" applyFill="1"/>
    <xf numFmtId="165" fontId="1" fillId="6" borderId="23" xfId="0" applyNumberFormat="1" applyFont="1" applyFill="1" applyBorder="1" applyAlignment="1">
      <alignment horizontal="right" vertical="center" wrapText="1"/>
    </xf>
    <xf numFmtId="165" fontId="1" fillId="6" borderId="2" xfId="0" applyNumberFormat="1" applyFont="1" applyFill="1" applyBorder="1" applyAlignment="1">
      <alignment horizontal="right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0" fontId="1" fillId="6" borderId="22" xfId="0" applyNumberFormat="1" applyFont="1" applyFill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 wrapText="1"/>
    </xf>
    <xf numFmtId="164" fontId="2" fillId="3" borderId="24" xfId="6" applyNumberFormat="1" applyFont="1" applyFill="1" applyBorder="1" applyAlignment="1">
      <alignment horizontal="justify" vertical="center" wrapText="1"/>
    </xf>
    <xf numFmtId="0" fontId="1" fillId="2" borderId="22" xfId="0" applyNumberFormat="1" applyFont="1" applyFill="1" applyBorder="1" applyAlignment="1">
      <alignment vertical="center" wrapText="1"/>
    </xf>
    <xf numFmtId="164" fontId="2" fillId="2" borderId="22" xfId="17" applyNumberFormat="1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2" fillId="3" borderId="25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/>
    <xf numFmtId="165" fontId="2" fillId="2" borderId="3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6" borderId="21" xfId="0" applyNumberFormat="1" applyFont="1" applyFill="1" applyBorder="1" applyAlignment="1">
      <alignment horizontal="right" vertical="center" wrapText="1"/>
    </xf>
    <xf numFmtId="165" fontId="1" fillId="2" borderId="4" xfId="0" applyNumberFormat="1" applyFont="1" applyFill="1" applyBorder="1" applyAlignment="1">
      <alignment horizontal="right" vertical="center" wrapText="1"/>
    </xf>
    <xf numFmtId="165" fontId="1" fillId="6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right" vertical="center" wrapText="1"/>
    </xf>
    <xf numFmtId="0" fontId="1" fillId="6" borderId="20" xfId="0" applyNumberFormat="1" applyFont="1" applyFill="1" applyBorder="1" applyAlignment="1">
      <alignment vertical="center" wrapText="1"/>
    </xf>
    <xf numFmtId="164" fontId="2" fillId="2" borderId="18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4" fontId="2" fillId="2" borderId="18" xfId="0" applyNumberFormat="1" applyFont="1" applyFill="1" applyBorder="1" applyAlignment="1">
      <alignment vertical="center" wrapText="1"/>
    </xf>
    <xf numFmtId="165" fontId="1" fillId="6" borderId="8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165" fontId="2" fillId="3" borderId="3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5" fontId="1" fillId="2" borderId="27" xfId="0" applyNumberFormat="1" applyFont="1" applyFill="1" applyBorder="1" applyAlignment="1">
      <alignment horizontal="right" vertical="center" wrapText="1"/>
    </xf>
    <xf numFmtId="165" fontId="1" fillId="2" borderId="21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1" fillId="2" borderId="20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wrapText="1"/>
    </xf>
    <xf numFmtId="165" fontId="2" fillId="3" borderId="5" xfId="0" applyNumberFormat="1" applyFont="1" applyFill="1" applyBorder="1" applyAlignment="1">
      <alignment horizontal="right" vertical="center" wrapText="1"/>
    </xf>
    <xf numFmtId="164" fontId="2" fillId="2" borderId="2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6" fillId="0" borderId="0" xfId="0" applyFont="1"/>
    <xf numFmtId="164" fontId="2" fillId="2" borderId="2" xfId="95" applyNumberFormat="1" applyFont="1" applyBorder="1" applyAlignment="1">
      <alignment horizontal="justify" vertical="center" wrapText="1"/>
    </xf>
    <xf numFmtId="164" fontId="2" fillId="2" borderId="22" xfId="107" applyNumberFormat="1" applyFont="1" applyFill="1" applyBorder="1" applyAlignment="1">
      <alignment horizontal="justify" vertical="center" wrapText="1"/>
    </xf>
    <xf numFmtId="165" fontId="2" fillId="3" borderId="32" xfId="47" applyNumberFormat="1" applyFont="1" applyFill="1" applyBorder="1" applyAlignment="1">
      <alignment horizontal="right" vertical="center"/>
    </xf>
    <xf numFmtId="165" fontId="2" fillId="3" borderId="4" xfId="47" applyNumberFormat="1" applyFont="1" applyFill="1" applyBorder="1" applyAlignment="1">
      <alignment horizontal="right" vertical="center"/>
    </xf>
    <xf numFmtId="165" fontId="2" fillId="2" borderId="32" xfId="0" applyNumberFormat="1" applyFont="1" applyFill="1" applyBorder="1" applyAlignment="1">
      <alignment horizontal="right" vertical="center" wrapText="1"/>
    </xf>
    <xf numFmtId="164" fontId="2" fillId="2" borderId="22" xfId="109" applyNumberFormat="1" applyFont="1" applyFill="1" applyBorder="1" applyAlignment="1">
      <alignment horizontal="justify" vertical="center" wrapText="1"/>
    </xf>
    <xf numFmtId="49" fontId="2" fillId="2" borderId="2" xfId="11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5" fontId="2" fillId="3" borderId="5" xfId="80" applyNumberFormat="1" applyFont="1" applyFill="1" applyBorder="1" applyAlignment="1">
      <alignment horizontal="right" vertical="center"/>
    </xf>
    <xf numFmtId="164" fontId="2" fillId="2" borderId="20" xfId="8" applyNumberFormat="1" applyFont="1" applyFill="1" applyBorder="1" applyAlignment="1">
      <alignment horizontal="justify" vertical="center" wrapText="1"/>
    </xf>
    <xf numFmtId="165" fontId="2" fillId="3" borderId="3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140">
    <cellStyle name="Обычный" xfId="0" builtinId="0"/>
    <cellStyle name="Обычный 10" xfId="97"/>
    <cellStyle name="Обычный 10 2" xfId="102"/>
    <cellStyle name="Обычный 10 3" xfId="105"/>
    <cellStyle name="Обычный 11" xfId="98"/>
    <cellStyle name="Обычный 11 2" xfId="103"/>
    <cellStyle name="Обычный 11 3" xfId="106"/>
    <cellStyle name="Обычный 12" xfId="99"/>
    <cellStyle name="Обычный 13" xfId="107"/>
    <cellStyle name="Обычный 13 2" xfId="101"/>
    <cellStyle name="Обычный 13 3" xfId="108"/>
    <cellStyle name="Обычный 14" xfId="17"/>
    <cellStyle name="Обычный 15" xfId="104"/>
    <cellStyle name="Обычный 16" xfId="109"/>
    <cellStyle name="Обычный 16 2" xfId="112"/>
    <cellStyle name="Обычный 16 3" xfId="110"/>
    <cellStyle name="Обычный 17" xfId="113"/>
    <cellStyle name="Обычный 18" xfId="114"/>
    <cellStyle name="Обычный 19" xfId="115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20" xfId="116"/>
    <cellStyle name="Обычный 21" xfId="117"/>
    <cellStyle name="Обычный 22" xfId="118"/>
    <cellStyle name="Обычный 23" xfId="119"/>
    <cellStyle name="Обычный 24" xfId="120"/>
    <cellStyle name="Обычный 25" xfId="121"/>
    <cellStyle name="Обычный 26" xfId="122"/>
    <cellStyle name="Обычный 27" xfId="127"/>
    <cellStyle name="Обычный 28" xfId="123"/>
    <cellStyle name="Обычный 29" xfId="124"/>
    <cellStyle name="Обычный 3" xfId="3"/>
    <cellStyle name="Обычный 30" xfId="125"/>
    <cellStyle name="Обычный 31" xfId="35"/>
    <cellStyle name="Обычный 32" xfId="43"/>
    <cellStyle name="Обычный 33" xfId="45"/>
    <cellStyle name="Обычный 34" xfId="47"/>
    <cellStyle name="Обычный 35" xfId="126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6" xfId="128"/>
    <cellStyle name="Обычный 47" xfId="71"/>
    <cellStyle name="Обычный 48" xfId="73"/>
    <cellStyle name="Обычный 49" xfId="75"/>
    <cellStyle name="Обычный 5" xfId="6"/>
    <cellStyle name="Обычный 50" xfId="129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5 2" xfId="130"/>
    <cellStyle name="Обычный 55 3" xfId="135"/>
    <cellStyle name="Обычный 56" xfId="87"/>
    <cellStyle name="Обычный 56 2" xfId="131"/>
    <cellStyle name="Обычный 56 3" xfId="136"/>
    <cellStyle name="Обычный 57" xfId="88"/>
    <cellStyle name="Обычный 57 2" xfId="132"/>
    <cellStyle name="Обычный 57 3" xfId="137"/>
    <cellStyle name="Обычный 58" xfId="89"/>
    <cellStyle name="Обычный 58 2" xfId="133"/>
    <cellStyle name="Обычный 58 3" xfId="138"/>
    <cellStyle name="Обычный 59" xfId="90"/>
    <cellStyle name="Обычный 6" xfId="8"/>
    <cellStyle name="Обычный 60" xfId="134"/>
    <cellStyle name="Обычный 61" xfId="92"/>
    <cellStyle name="Обычный 62" xfId="94"/>
    <cellStyle name="Обычный 63" xfId="139"/>
    <cellStyle name="Обычный 64" xfId="111"/>
    <cellStyle name="Обычный 7" xfId="95"/>
    <cellStyle name="Обычный 8" xfId="96"/>
    <cellStyle name="Обычный 9" xfId="10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22"/>
  <sheetViews>
    <sheetView tabSelected="1" zoomScale="75" zoomScaleNormal="75" workbookViewId="0">
      <selection activeCell="X118" sqref="A1:X118"/>
    </sheetView>
  </sheetViews>
  <sheetFormatPr defaultRowHeight="14.45" customHeight="1"/>
  <cols>
    <col min="1" max="1" width="85.7109375" style="87" customWidth="1"/>
    <col min="2" max="2" width="15.28515625" style="87" customWidth="1"/>
    <col min="3" max="16" width="0" style="87" hidden="1" customWidth="1"/>
    <col min="17" max="17" width="5.5703125" style="87" customWidth="1"/>
    <col min="18" max="19" width="4.7109375" style="87" customWidth="1"/>
    <col min="20" max="20" width="11.42578125" style="87" customWidth="1"/>
    <col min="21" max="22" width="0" style="87" hidden="1" customWidth="1"/>
    <col min="23" max="23" width="11.28515625" style="87" customWidth="1"/>
    <col min="24" max="24" width="12.28515625" style="87" customWidth="1"/>
    <col min="25" max="29" width="0" style="87" hidden="1" customWidth="1"/>
    <col min="30" max="36" width="9.140625" style="87"/>
    <col min="37" max="37" width="7.42578125" style="87" customWidth="1"/>
    <col min="38" max="16384" width="9.140625" style="87"/>
  </cols>
  <sheetData>
    <row r="2" spans="1:25" ht="14.45" customHeight="1">
      <c r="W2" s="176"/>
      <c r="X2" s="176"/>
    </row>
    <row r="3" spans="1:25" ht="16.7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71"/>
      <c r="U3" s="171"/>
      <c r="V3" s="171"/>
      <c r="W3" s="171"/>
      <c r="X3" s="171" t="s">
        <v>189</v>
      </c>
    </row>
    <row r="4" spans="1:25" ht="16.7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71"/>
      <c r="U4" s="171"/>
      <c r="V4" s="171"/>
      <c r="W4" s="171"/>
      <c r="X4" s="175" t="s">
        <v>227</v>
      </c>
    </row>
    <row r="5" spans="1:25" ht="16.7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71"/>
      <c r="U5" s="171"/>
      <c r="V5" s="171"/>
      <c r="W5" s="171"/>
      <c r="X5" s="171" t="s">
        <v>0</v>
      </c>
    </row>
    <row r="6" spans="1:25" ht="16.7" customHeight="1">
      <c r="A6" s="162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71"/>
      <c r="U6" s="171"/>
      <c r="V6" s="171"/>
      <c r="W6" s="171"/>
      <c r="X6" s="171" t="s">
        <v>1</v>
      </c>
    </row>
    <row r="7" spans="1:25" ht="16.7" customHeight="1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71"/>
      <c r="U7" s="171"/>
      <c r="V7" s="171"/>
      <c r="W7" s="171"/>
      <c r="X7" s="171" t="s">
        <v>191</v>
      </c>
    </row>
    <row r="8" spans="1:25" ht="16.7" customHeight="1">
      <c r="A8" s="162"/>
      <c r="B8" s="185" t="s">
        <v>228</v>
      </c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</row>
    <row r="9" spans="1:25" ht="9.75" customHeight="1">
      <c r="A9" s="162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71"/>
      <c r="U9" s="171"/>
      <c r="V9" s="171"/>
      <c r="W9" s="171"/>
      <c r="X9" s="171"/>
    </row>
    <row r="10" spans="1:25" ht="15.75" hidden="1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8"/>
      <c r="U10" s="158"/>
      <c r="V10" s="158"/>
      <c r="W10" s="158"/>
      <c r="X10" s="158"/>
    </row>
    <row r="11" spans="1:25" ht="15.75" hidden="1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8"/>
      <c r="U11" s="158"/>
      <c r="V11" s="158"/>
      <c r="W11" s="158"/>
      <c r="X11" s="158"/>
    </row>
    <row r="12" spans="1:25" ht="15.75" hidden="1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8"/>
      <c r="U12" s="158"/>
      <c r="V12" s="158"/>
      <c r="W12" s="158"/>
      <c r="X12" s="158"/>
    </row>
    <row r="13" spans="1:25" ht="83.25" customHeight="1">
      <c r="A13" s="179" t="s">
        <v>214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</row>
    <row r="14" spans="1:25" ht="16.7" customHeight="1" thickBot="1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5"/>
      <c r="U14" s="155"/>
      <c r="V14" s="155"/>
      <c r="W14" s="155"/>
      <c r="X14" s="153" t="s">
        <v>2</v>
      </c>
    </row>
    <row r="15" spans="1:25" ht="15" customHeight="1">
      <c r="A15" s="181" t="s">
        <v>3</v>
      </c>
      <c r="B15" s="183" t="s">
        <v>4</v>
      </c>
      <c r="C15" s="183" t="s">
        <v>4</v>
      </c>
      <c r="D15" s="183" t="s">
        <v>4</v>
      </c>
      <c r="E15" s="183" t="s">
        <v>4</v>
      </c>
      <c r="F15" s="183" t="s">
        <v>4</v>
      </c>
      <c r="G15" s="183" t="s">
        <v>4</v>
      </c>
      <c r="H15" s="183" t="s">
        <v>4</v>
      </c>
      <c r="I15" s="183" t="s">
        <v>4</v>
      </c>
      <c r="J15" s="183" t="s">
        <v>4</v>
      </c>
      <c r="K15" s="183" t="s">
        <v>4</v>
      </c>
      <c r="L15" s="183" t="s">
        <v>4</v>
      </c>
      <c r="M15" s="183" t="s">
        <v>4</v>
      </c>
      <c r="N15" s="183" t="s">
        <v>4</v>
      </c>
      <c r="O15" s="183" t="s">
        <v>4</v>
      </c>
      <c r="P15" s="183" t="s">
        <v>4</v>
      </c>
      <c r="Q15" s="183" t="s">
        <v>5</v>
      </c>
      <c r="R15" s="183" t="s">
        <v>6</v>
      </c>
      <c r="S15" s="183" t="s">
        <v>9</v>
      </c>
      <c r="T15" s="183" t="s">
        <v>206</v>
      </c>
      <c r="U15" s="183" t="s">
        <v>77</v>
      </c>
      <c r="V15" s="183" t="s">
        <v>78</v>
      </c>
      <c r="W15" s="177" t="s">
        <v>79</v>
      </c>
      <c r="X15" s="178"/>
      <c r="Y15" s="147"/>
    </row>
    <row r="16" spans="1:25" ht="24.75" customHeight="1" thickBot="1">
      <c r="A16" s="182"/>
      <c r="B16" s="184" t="s">
        <v>4</v>
      </c>
      <c r="C16" s="184" t="s">
        <v>4</v>
      </c>
      <c r="D16" s="184" t="s">
        <v>4</v>
      </c>
      <c r="E16" s="184" t="s">
        <v>4</v>
      </c>
      <c r="F16" s="184" t="s">
        <v>4</v>
      </c>
      <c r="G16" s="184" t="s">
        <v>4</v>
      </c>
      <c r="H16" s="184" t="s">
        <v>4</v>
      </c>
      <c r="I16" s="184" t="s">
        <v>4</v>
      </c>
      <c r="J16" s="184" t="s">
        <v>4</v>
      </c>
      <c r="K16" s="184" t="s">
        <v>4</v>
      </c>
      <c r="L16" s="184" t="s">
        <v>4</v>
      </c>
      <c r="M16" s="184" t="s">
        <v>4</v>
      </c>
      <c r="N16" s="184" t="s">
        <v>4</v>
      </c>
      <c r="O16" s="184" t="s">
        <v>4</v>
      </c>
      <c r="P16" s="184" t="s">
        <v>4</v>
      </c>
      <c r="Q16" s="184" t="s">
        <v>5</v>
      </c>
      <c r="R16" s="184" t="s">
        <v>6</v>
      </c>
      <c r="S16" s="184" t="s">
        <v>7</v>
      </c>
      <c r="T16" s="184" t="s">
        <v>8</v>
      </c>
      <c r="U16" s="184" t="s">
        <v>77</v>
      </c>
      <c r="V16" s="184" t="s">
        <v>78</v>
      </c>
      <c r="W16" s="142" t="s">
        <v>190</v>
      </c>
      <c r="X16" s="140" t="s">
        <v>192</v>
      </c>
      <c r="Y16" s="147"/>
    </row>
    <row r="17" spans="1:31" ht="15.75" hidden="1" customHeight="1">
      <c r="A17" s="138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4"/>
      <c r="Y17" s="147"/>
    </row>
    <row r="18" spans="1:31" ht="31.5" customHeight="1" thickBot="1">
      <c r="A18" s="2" t="s">
        <v>10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  <c r="S18" s="3"/>
      <c r="T18" s="83">
        <f>T19+T22+T25+T33+T36+T44+T47+T53+T59+T69+T73+T76+T88+T91+T94+T97+T100</f>
        <v>54715.253929999999</v>
      </c>
      <c r="U18" s="83">
        <f>U19+U22+U25+U33+U36+U44+U47+U53+U59+U69+U73+U76+U88+U91+U94+U97+U100</f>
        <v>22578.400000000001</v>
      </c>
      <c r="V18" s="83">
        <f>V19+V22+V25+V33+V36+V44+V47+V53+V59+V69+V73+V76+V88+V91+V94+V97+V100</f>
        <v>22578.400000000001</v>
      </c>
      <c r="W18" s="132">
        <f>W19+W22+W25+W33+W36+W44+W47+W53+W59+W69+W73+W76+W88+W91+W94+W97+W100</f>
        <v>39835.9</v>
      </c>
      <c r="X18" s="132">
        <f>X19+X22+X25+X33+X36+X44+X47+X53+X59+X69+X73+X76+X88+X91+X94+X97+X100</f>
        <v>39806.9</v>
      </c>
      <c r="Y18" s="147">
        <f>52425.7-6556.1</f>
        <v>45869.599999999999</v>
      </c>
      <c r="AD18" s="130"/>
      <c r="AE18" s="130"/>
    </row>
    <row r="19" spans="1:31" ht="31.5" customHeight="1">
      <c r="A19" s="128" t="s">
        <v>208</v>
      </c>
      <c r="B19" s="126" t="s">
        <v>82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3"/>
      <c r="R19" s="126"/>
      <c r="S19" s="126"/>
      <c r="T19" s="121">
        <f>T20</f>
        <v>50</v>
      </c>
      <c r="U19" s="121">
        <f t="shared" ref="U19:X19" si="0">U20</f>
        <v>50</v>
      </c>
      <c r="V19" s="121">
        <f t="shared" si="0"/>
        <v>50</v>
      </c>
      <c r="W19" s="119">
        <f t="shared" si="0"/>
        <v>50</v>
      </c>
      <c r="X19" s="119">
        <f t="shared" si="0"/>
        <v>50</v>
      </c>
      <c r="Y19" s="147"/>
    </row>
    <row r="20" spans="1:31" ht="22.5" customHeight="1">
      <c r="A20" s="111" t="s">
        <v>173</v>
      </c>
      <c r="B20" s="82" t="s">
        <v>83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96"/>
      <c r="R20" s="82"/>
      <c r="S20" s="82"/>
      <c r="T20" s="94">
        <f>T21</f>
        <v>50</v>
      </c>
      <c r="U20" s="94">
        <f t="shared" ref="U20:X20" si="1">U21</f>
        <v>50</v>
      </c>
      <c r="V20" s="94">
        <f t="shared" si="1"/>
        <v>50</v>
      </c>
      <c r="W20" s="95">
        <f t="shared" si="1"/>
        <v>50</v>
      </c>
      <c r="X20" s="95">
        <f t="shared" si="1"/>
        <v>50</v>
      </c>
      <c r="Y20" s="147"/>
      <c r="AD20" s="87" t="s">
        <v>181</v>
      </c>
    </row>
    <row r="21" spans="1:31" ht="114.75" customHeight="1" thickBot="1">
      <c r="A21" s="161" t="s">
        <v>11</v>
      </c>
      <c r="B21" s="157" t="s">
        <v>84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90" t="s">
        <v>12</v>
      </c>
      <c r="R21" s="157" t="s">
        <v>13</v>
      </c>
      <c r="S21" s="157" t="s">
        <v>14</v>
      </c>
      <c r="T21" s="160">
        <v>50</v>
      </c>
      <c r="U21" s="160">
        <v>50</v>
      </c>
      <c r="V21" s="160">
        <v>50</v>
      </c>
      <c r="W21" s="114">
        <v>50</v>
      </c>
      <c r="X21" s="114">
        <v>50</v>
      </c>
      <c r="Y21" s="147"/>
    </row>
    <row r="22" spans="1:31" ht="46.5" customHeight="1" thickBot="1">
      <c r="A22" s="2" t="s">
        <v>209</v>
      </c>
      <c r="B22" s="3" t="s">
        <v>85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  <c r="S22" s="3"/>
      <c r="T22" s="83">
        <f>T23</f>
        <v>67</v>
      </c>
      <c r="U22" s="83">
        <f t="shared" ref="U22:Y23" si="2">U23</f>
        <v>155.6</v>
      </c>
      <c r="V22" s="83">
        <f t="shared" si="2"/>
        <v>155.6</v>
      </c>
      <c r="W22" s="132">
        <f t="shared" si="2"/>
        <v>150.69999999999999</v>
      </c>
      <c r="X22" s="132">
        <f t="shared" si="2"/>
        <v>150.69999999999999</v>
      </c>
      <c r="Y22" s="147"/>
    </row>
    <row r="23" spans="1:31" ht="21.75" customHeight="1">
      <c r="A23" s="154" t="s">
        <v>15</v>
      </c>
      <c r="B23" s="152" t="s">
        <v>86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1"/>
      <c r="R23" s="152"/>
      <c r="S23" s="152"/>
      <c r="T23" s="150">
        <f>T24</f>
        <v>67</v>
      </c>
      <c r="U23" s="150">
        <f t="shared" si="2"/>
        <v>155.6</v>
      </c>
      <c r="V23" s="150">
        <f t="shared" si="2"/>
        <v>155.6</v>
      </c>
      <c r="W23" s="149">
        <f t="shared" si="2"/>
        <v>150.69999999999999</v>
      </c>
      <c r="X23" s="149">
        <f t="shared" si="2"/>
        <v>150.69999999999999</v>
      </c>
      <c r="Y23" s="148">
        <f t="shared" si="2"/>
        <v>0</v>
      </c>
    </row>
    <row r="24" spans="1:31" ht="93" customHeight="1" thickBot="1">
      <c r="A24" s="161" t="s">
        <v>16</v>
      </c>
      <c r="B24" s="146" t="s">
        <v>87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5" t="s">
        <v>12</v>
      </c>
      <c r="R24" s="146" t="s">
        <v>17</v>
      </c>
      <c r="S24" s="146" t="s">
        <v>67</v>
      </c>
      <c r="T24" s="13">
        <v>67</v>
      </c>
      <c r="U24" s="13">
        <v>155.6</v>
      </c>
      <c r="V24" s="13">
        <v>155.6</v>
      </c>
      <c r="W24" s="13">
        <v>150.69999999999999</v>
      </c>
      <c r="X24" s="13">
        <v>150.69999999999999</v>
      </c>
      <c r="Y24" s="147"/>
    </row>
    <row r="25" spans="1:31" ht="48.75" customHeight="1" thickBot="1">
      <c r="A25" s="2" t="s">
        <v>210</v>
      </c>
      <c r="B25" s="3" t="s">
        <v>88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  <c r="S25" s="3"/>
      <c r="T25" s="83">
        <f>T26+T29+T31</f>
        <v>3805.5</v>
      </c>
      <c r="U25" s="83">
        <f>U26+U29+U31</f>
        <v>2233</v>
      </c>
      <c r="V25" s="83">
        <f>V26+V29+V31</f>
        <v>2233</v>
      </c>
      <c r="W25" s="132">
        <f>W26+W29+W31</f>
        <v>4350</v>
      </c>
      <c r="X25" s="132">
        <f>X26+X29+X31</f>
        <v>3950</v>
      </c>
      <c r="Y25" s="147"/>
    </row>
    <row r="26" spans="1:31" ht="21" customHeight="1">
      <c r="A26" s="154" t="s">
        <v>19</v>
      </c>
      <c r="B26" s="152" t="s">
        <v>89</v>
      </c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1"/>
      <c r="R26" s="152"/>
      <c r="S26" s="152"/>
      <c r="T26" s="150">
        <f>T27+T28</f>
        <v>3705.5</v>
      </c>
      <c r="U26" s="150">
        <f t="shared" ref="U26:X26" si="3">U27+U28</f>
        <v>2153</v>
      </c>
      <c r="V26" s="150">
        <f t="shared" si="3"/>
        <v>2153</v>
      </c>
      <c r="W26" s="150">
        <f t="shared" si="3"/>
        <v>4250</v>
      </c>
      <c r="X26" s="150">
        <f t="shared" si="3"/>
        <v>3850</v>
      </c>
      <c r="Y26" s="147"/>
    </row>
    <row r="27" spans="1:31" ht="98.25" customHeight="1">
      <c r="A27" s="124" t="s">
        <v>20</v>
      </c>
      <c r="B27" s="5" t="s">
        <v>90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22" t="s">
        <v>12</v>
      </c>
      <c r="R27" s="5" t="s">
        <v>17</v>
      </c>
      <c r="S27" s="5" t="s">
        <v>193</v>
      </c>
      <c r="T27" s="14">
        <f>450+1200+97.5+38</f>
        <v>1785.5</v>
      </c>
      <c r="U27" s="14">
        <v>2153</v>
      </c>
      <c r="V27" s="14">
        <v>2153</v>
      </c>
      <c r="W27" s="14">
        <v>2250</v>
      </c>
      <c r="X27" s="14">
        <v>2250</v>
      </c>
      <c r="Y27" s="8">
        <v>2153</v>
      </c>
    </row>
    <row r="28" spans="1:31" ht="98.25" customHeight="1" thickBot="1">
      <c r="A28" s="173" t="s">
        <v>194</v>
      </c>
      <c r="B28" s="86" t="s">
        <v>195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144">
        <v>240</v>
      </c>
      <c r="R28" s="86" t="s">
        <v>17</v>
      </c>
      <c r="S28" s="86" t="s">
        <v>193</v>
      </c>
      <c r="T28" s="174">
        <f>1440+600-120</f>
        <v>1920</v>
      </c>
      <c r="U28" s="174"/>
      <c r="V28" s="174"/>
      <c r="W28" s="174">
        <v>2000</v>
      </c>
      <c r="X28" s="143">
        <v>1600</v>
      </c>
      <c r="Y28" s="73"/>
    </row>
    <row r="29" spans="1:31" ht="35.25" customHeight="1" thickBot="1">
      <c r="A29" s="141" t="s">
        <v>21</v>
      </c>
      <c r="B29" s="139" t="s">
        <v>91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7"/>
      <c r="R29" s="139"/>
      <c r="S29" s="139"/>
      <c r="T29" s="135">
        <f t="shared" ref="T29:X29" si="4">T30</f>
        <v>50</v>
      </c>
      <c r="U29" s="133">
        <f t="shared" si="4"/>
        <v>50</v>
      </c>
      <c r="V29" s="133">
        <f t="shared" si="4"/>
        <v>50</v>
      </c>
      <c r="W29" s="135">
        <f t="shared" si="4"/>
        <v>50</v>
      </c>
      <c r="X29" s="135">
        <f t="shared" si="4"/>
        <v>50</v>
      </c>
      <c r="Y29" s="147"/>
    </row>
    <row r="30" spans="1:31" ht="109.5" customHeight="1" thickBot="1">
      <c r="A30" s="131" t="s">
        <v>22</v>
      </c>
      <c r="B30" s="12" t="s">
        <v>92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6" t="s">
        <v>12</v>
      </c>
      <c r="R30" s="12" t="s">
        <v>14</v>
      </c>
      <c r="S30" s="12" t="s">
        <v>17</v>
      </c>
      <c r="T30" s="15">
        <v>50</v>
      </c>
      <c r="U30" s="15">
        <v>50</v>
      </c>
      <c r="V30" s="15">
        <v>50</v>
      </c>
      <c r="W30" s="15">
        <v>50</v>
      </c>
      <c r="X30" s="15">
        <v>50</v>
      </c>
      <c r="Y30" s="147"/>
    </row>
    <row r="31" spans="1:31" ht="59.25" customHeight="1" thickBot="1">
      <c r="A31" s="7" t="s">
        <v>174</v>
      </c>
      <c r="B31" s="139" t="s">
        <v>170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7"/>
      <c r="R31" s="139"/>
      <c r="S31" s="139"/>
      <c r="T31" s="135">
        <f>T32</f>
        <v>50</v>
      </c>
      <c r="U31" s="133">
        <f t="shared" ref="U31:Y31" si="5">U32</f>
        <v>30</v>
      </c>
      <c r="V31" s="133">
        <f t="shared" si="5"/>
        <v>30</v>
      </c>
      <c r="W31" s="135">
        <f>W32</f>
        <v>50</v>
      </c>
      <c r="X31" s="135">
        <f t="shared" si="5"/>
        <v>50</v>
      </c>
      <c r="Y31" s="6">
        <f t="shared" si="5"/>
        <v>0</v>
      </c>
    </row>
    <row r="32" spans="1:31" ht="109.5" customHeight="1" thickBot="1">
      <c r="A32" s="129" t="s">
        <v>169</v>
      </c>
      <c r="B32" s="12" t="s">
        <v>171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 t="s">
        <v>12</v>
      </c>
      <c r="R32" s="12" t="s">
        <v>17</v>
      </c>
      <c r="S32" s="12" t="s">
        <v>18</v>
      </c>
      <c r="T32" s="16">
        <v>50</v>
      </c>
      <c r="U32" s="16">
        <v>30</v>
      </c>
      <c r="V32" s="16">
        <v>30</v>
      </c>
      <c r="W32" s="16">
        <v>50</v>
      </c>
      <c r="X32" s="16">
        <v>50</v>
      </c>
      <c r="Y32" s="147"/>
    </row>
    <row r="33" spans="1:32" ht="33.75" hidden="1" customHeight="1" thickBot="1">
      <c r="A33" s="2" t="s">
        <v>23</v>
      </c>
      <c r="B33" s="3" t="s">
        <v>93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  <c r="S33" s="3"/>
      <c r="T33" s="83">
        <f>T34</f>
        <v>0</v>
      </c>
      <c r="U33" s="83">
        <f t="shared" ref="U33:X34" si="6">U34</f>
        <v>892.5</v>
      </c>
      <c r="V33" s="83">
        <f t="shared" si="6"/>
        <v>892.5</v>
      </c>
      <c r="W33" s="132">
        <f t="shared" si="6"/>
        <v>0</v>
      </c>
      <c r="X33" s="132">
        <f t="shared" si="6"/>
        <v>0</v>
      </c>
      <c r="Y33" s="147"/>
    </row>
    <row r="34" spans="1:32" ht="24" hidden="1" customHeight="1">
      <c r="A34" s="154" t="s">
        <v>24</v>
      </c>
      <c r="B34" s="152" t="s">
        <v>94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1"/>
      <c r="R34" s="152"/>
      <c r="S34" s="152"/>
      <c r="T34" s="150">
        <f>T35</f>
        <v>0</v>
      </c>
      <c r="U34" s="150">
        <f t="shared" si="6"/>
        <v>892.5</v>
      </c>
      <c r="V34" s="150">
        <f t="shared" si="6"/>
        <v>892.5</v>
      </c>
      <c r="W34" s="149">
        <f>W35</f>
        <v>0</v>
      </c>
      <c r="X34" s="149">
        <f>X35</f>
        <v>0</v>
      </c>
      <c r="Y34" s="147"/>
    </row>
    <row r="35" spans="1:32" ht="81.75" hidden="1" customHeight="1" thickBot="1">
      <c r="A35" s="161" t="s">
        <v>25</v>
      </c>
      <c r="B35" s="146" t="s">
        <v>95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5" t="s">
        <v>12</v>
      </c>
      <c r="R35" s="146" t="s">
        <v>26</v>
      </c>
      <c r="S35" s="146" t="s">
        <v>18</v>
      </c>
      <c r="T35" s="127">
        <v>0</v>
      </c>
      <c r="U35" s="127">
        <v>892.5</v>
      </c>
      <c r="V35" s="127">
        <v>892.5</v>
      </c>
      <c r="W35" s="85">
        <v>0</v>
      </c>
      <c r="X35" s="85">
        <v>0</v>
      </c>
      <c r="Y35" s="125">
        <v>892.5</v>
      </c>
    </row>
    <row r="36" spans="1:32" ht="47.25" customHeight="1" thickBot="1">
      <c r="A36" s="2" t="s">
        <v>27</v>
      </c>
      <c r="B36" s="3" t="s">
        <v>96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  <c r="S36" s="3"/>
      <c r="T36" s="83">
        <f>T37+T40</f>
        <v>722</v>
      </c>
      <c r="U36" s="83">
        <f t="shared" ref="U36:X36" si="7">U37+U40</f>
        <v>0</v>
      </c>
      <c r="V36" s="83">
        <f t="shared" si="7"/>
        <v>0</v>
      </c>
      <c r="W36" s="132">
        <f t="shared" ref="W36" si="8">W37+W40</f>
        <v>200</v>
      </c>
      <c r="X36" s="132">
        <f t="shared" si="7"/>
        <v>200</v>
      </c>
      <c r="Y36" s="147">
        <f>23368.8-6556.1</f>
        <v>16812.699999999997</v>
      </c>
    </row>
    <row r="37" spans="1:32" ht="54.75" customHeight="1">
      <c r="A37" s="154" t="s">
        <v>28</v>
      </c>
      <c r="B37" s="152" t="s">
        <v>97</v>
      </c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1"/>
      <c r="R37" s="152"/>
      <c r="S37" s="152"/>
      <c r="T37" s="150">
        <f>T38+T39</f>
        <v>692</v>
      </c>
      <c r="U37" s="150">
        <f t="shared" ref="U37:X37" si="9">U38+U39</f>
        <v>0</v>
      </c>
      <c r="V37" s="150">
        <f t="shared" si="9"/>
        <v>0</v>
      </c>
      <c r="W37" s="150">
        <f t="shared" si="9"/>
        <v>200</v>
      </c>
      <c r="X37" s="150">
        <f t="shared" si="9"/>
        <v>200</v>
      </c>
      <c r="Y37" s="147"/>
    </row>
    <row r="38" spans="1:32" ht="99" customHeight="1">
      <c r="A38" s="124" t="s">
        <v>29</v>
      </c>
      <c r="B38" s="5" t="s">
        <v>98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22" t="s">
        <v>12</v>
      </c>
      <c r="R38" s="5" t="s">
        <v>14</v>
      </c>
      <c r="S38" s="5" t="s">
        <v>30</v>
      </c>
      <c r="T38" s="17">
        <v>60</v>
      </c>
      <c r="U38" s="17"/>
      <c r="V38" s="17"/>
      <c r="W38" s="17">
        <v>200</v>
      </c>
      <c r="X38" s="166">
        <v>200</v>
      </c>
      <c r="Y38" s="147"/>
    </row>
    <row r="39" spans="1:32" ht="99" customHeight="1">
      <c r="A39" s="169" t="s">
        <v>221</v>
      </c>
      <c r="B39" s="170" t="s">
        <v>216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22">
        <v>410</v>
      </c>
      <c r="R39" s="5" t="s">
        <v>14</v>
      </c>
      <c r="S39" s="5" t="s">
        <v>30</v>
      </c>
      <c r="T39" s="17">
        <v>632</v>
      </c>
      <c r="U39" s="17"/>
      <c r="V39" s="17"/>
      <c r="W39" s="17">
        <v>0</v>
      </c>
      <c r="X39" s="167">
        <v>0</v>
      </c>
      <c r="Y39" s="147"/>
    </row>
    <row r="40" spans="1:32" ht="36" customHeight="1">
      <c r="A40" s="111" t="s">
        <v>76</v>
      </c>
      <c r="B40" s="82" t="s">
        <v>99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96"/>
      <c r="R40" s="82"/>
      <c r="S40" s="82"/>
      <c r="T40" s="94">
        <f>T42+T41</f>
        <v>30</v>
      </c>
      <c r="U40" s="94">
        <f t="shared" ref="U40:X40" si="10">U42+U41</f>
        <v>0</v>
      </c>
      <c r="V40" s="94">
        <f t="shared" si="10"/>
        <v>0</v>
      </c>
      <c r="W40" s="94">
        <f t="shared" si="10"/>
        <v>0</v>
      </c>
      <c r="X40" s="120">
        <f t="shared" si="10"/>
        <v>0</v>
      </c>
      <c r="Y40" s="120">
        <f t="shared" ref="Y40:AC40" si="11">Y42+Y41</f>
        <v>100</v>
      </c>
      <c r="Z40" s="94">
        <f t="shared" si="11"/>
        <v>100</v>
      </c>
      <c r="AA40" s="94">
        <f t="shared" si="11"/>
        <v>100</v>
      </c>
      <c r="AB40" s="94">
        <f t="shared" si="11"/>
        <v>100</v>
      </c>
      <c r="AC40" s="94">
        <f t="shared" si="11"/>
        <v>100</v>
      </c>
    </row>
    <row r="41" spans="1:32" ht="56.25" hidden="1" customHeight="1">
      <c r="A41" s="9" t="s">
        <v>187</v>
      </c>
      <c r="B41" s="10" t="s">
        <v>183</v>
      </c>
      <c r="C41" s="10" t="s">
        <v>73</v>
      </c>
      <c r="D41" s="5" t="s">
        <v>183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 t="s">
        <v>12</v>
      </c>
      <c r="R41" s="10" t="s">
        <v>14</v>
      </c>
      <c r="S41" s="10" t="s">
        <v>73</v>
      </c>
      <c r="T41" s="11">
        <v>0</v>
      </c>
      <c r="U41" s="11"/>
      <c r="V41" s="11"/>
      <c r="W41" s="11">
        <v>0</v>
      </c>
      <c r="X41" s="168">
        <v>0</v>
      </c>
      <c r="Y41" s="115"/>
    </row>
    <row r="42" spans="1:32" ht="115.5" customHeight="1" thickBot="1">
      <c r="A42" s="165" t="s">
        <v>166</v>
      </c>
      <c r="B42" s="5" t="s">
        <v>226</v>
      </c>
      <c r="C42" s="5" t="s">
        <v>14</v>
      </c>
      <c r="D42" s="5" t="s">
        <v>17</v>
      </c>
      <c r="E42" s="5" t="s">
        <v>182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 t="s">
        <v>12</v>
      </c>
      <c r="R42" s="5" t="s">
        <v>14</v>
      </c>
      <c r="S42" s="5" t="s">
        <v>73</v>
      </c>
      <c r="T42" s="47">
        <v>30</v>
      </c>
      <c r="U42" s="47"/>
      <c r="V42" s="47"/>
      <c r="W42" s="48">
        <f>30030.3-30030.3</f>
        <v>0</v>
      </c>
      <c r="X42" s="48">
        <f>30030.3-30030.3</f>
        <v>0</v>
      </c>
      <c r="Y42" s="113">
        <v>100</v>
      </c>
      <c r="Z42" s="11">
        <v>100</v>
      </c>
      <c r="AA42" s="11">
        <v>100</v>
      </c>
      <c r="AB42" s="11">
        <v>100</v>
      </c>
      <c r="AC42" s="11">
        <v>100</v>
      </c>
    </row>
    <row r="43" spans="1:32" ht="115.5" hidden="1" customHeight="1" thickBot="1">
      <c r="A43" s="129" t="s">
        <v>221</v>
      </c>
      <c r="B43" s="12" t="s">
        <v>216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6">
        <v>410</v>
      </c>
      <c r="R43" s="12" t="s">
        <v>14</v>
      </c>
      <c r="S43" s="12" t="s">
        <v>30</v>
      </c>
      <c r="T43" s="59">
        <v>632</v>
      </c>
      <c r="U43" s="59"/>
      <c r="V43" s="59"/>
      <c r="W43" s="60">
        <v>0</v>
      </c>
      <c r="X43" s="60">
        <v>0</v>
      </c>
      <c r="Y43" s="118"/>
      <c r="Z43" s="118"/>
      <c r="AA43" s="118"/>
      <c r="AB43" s="118"/>
      <c r="AC43" s="118"/>
    </row>
    <row r="44" spans="1:32" ht="48" customHeight="1" thickBot="1">
      <c r="A44" s="2" t="s">
        <v>172</v>
      </c>
      <c r="B44" s="3" t="s">
        <v>100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3"/>
      <c r="S44" s="3"/>
      <c r="T44" s="83">
        <f>T45</f>
        <v>50</v>
      </c>
      <c r="U44" s="83">
        <f t="shared" ref="U44:X45" si="12">U45</f>
        <v>20</v>
      </c>
      <c r="V44" s="83">
        <f t="shared" si="12"/>
        <v>20</v>
      </c>
      <c r="W44" s="132">
        <f t="shared" si="12"/>
        <v>50</v>
      </c>
      <c r="X44" s="132">
        <f t="shared" si="12"/>
        <v>50</v>
      </c>
      <c r="Y44" s="147"/>
    </row>
    <row r="45" spans="1:32" ht="35.25" customHeight="1">
      <c r="A45" s="154" t="s">
        <v>31</v>
      </c>
      <c r="B45" s="152" t="s">
        <v>101</v>
      </c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1"/>
      <c r="R45" s="152"/>
      <c r="S45" s="152"/>
      <c r="T45" s="150">
        <f>T46</f>
        <v>50</v>
      </c>
      <c r="U45" s="150">
        <f t="shared" si="12"/>
        <v>20</v>
      </c>
      <c r="V45" s="150">
        <f t="shared" si="12"/>
        <v>20</v>
      </c>
      <c r="W45" s="149">
        <f t="shared" si="12"/>
        <v>50</v>
      </c>
      <c r="X45" s="149">
        <f t="shared" si="12"/>
        <v>50</v>
      </c>
      <c r="Y45" s="147"/>
    </row>
    <row r="46" spans="1:32" ht="114.75" customHeight="1" thickBot="1">
      <c r="A46" s="161" t="s">
        <v>32</v>
      </c>
      <c r="B46" s="146" t="s">
        <v>102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5" t="s">
        <v>12</v>
      </c>
      <c r="R46" s="146" t="s">
        <v>30</v>
      </c>
      <c r="S46" s="157" t="s">
        <v>26</v>
      </c>
      <c r="T46" s="18">
        <v>50</v>
      </c>
      <c r="U46" s="18">
        <v>20</v>
      </c>
      <c r="V46" s="18">
        <v>20</v>
      </c>
      <c r="W46" s="18">
        <v>50</v>
      </c>
      <c r="X46" s="18">
        <v>50</v>
      </c>
      <c r="Y46" s="147"/>
    </row>
    <row r="47" spans="1:32" ht="37.5" customHeight="1" thickBot="1">
      <c r="A47" s="2" t="s">
        <v>33</v>
      </c>
      <c r="B47" s="3" t="s">
        <v>103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3"/>
      <c r="S47" s="3"/>
      <c r="T47" s="83">
        <f>T48</f>
        <v>4001.3</v>
      </c>
      <c r="U47" s="83">
        <f t="shared" ref="U47:W47" si="13">U48</f>
        <v>772</v>
      </c>
      <c r="V47" s="83">
        <f t="shared" si="13"/>
        <v>772</v>
      </c>
      <c r="W47" s="132">
        <f t="shared" si="13"/>
        <v>3155</v>
      </c>
      <c r="X47" s="132">
        <f>X48</f>
        <v>3233.7</v>
      </c>
      <c r="Y47" s="147"/>
      <c r="AE47" s="130"/>
      <c r="AF47" s="130"/>
    </row>
    <row r="48" spans="1:32" ht="35.25" customHeight="1">
      <c r="A48" s="154" t="s">
        <v>175</v>
      </c>
      <c r="B48" s="152" t="s">
        <v>104</v>
      </c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1"/>
      <c r="R48" s="152"/>
      <c r="S48" s="152"/>
      <c r="T48" s="150">
        <f>T49+T50+T51+T52</f>
        <v>4001.3</v>
      </c>
      <c r="U48" s="150">
        <f t="shared" ref="U48:X48" si="14">U49+U50+U51+U52</f>
        <v>772</v>
      </c>
      <c r="V48" s="150">
        <f t="shared" si="14"/>
        <v>772</v>
      </c>
      <c r="W48" s="149">
        <f t="shared" ref="W48" si="15">W49+W50+W51+W52</f>
        <v>3155</v>
      </c>
      <c r="X48" s="149">
        <f t="shared" si="14"/>
        <v>3233.7</v>
      </c>
      <c r="Y48" s="147"/>
    </row>
    <row r="49" spans="1:29" ht="81" customHeight="1">
      <c r="A49" s="124" t="s">
        <v>188</v>
      </c>
      <c r="B49" s="5" t="s">
        <v>106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122" t="s">
        <v>12</v>
      </c>
      <c r="R49" s="5" t="s">
        <v>14</v>
      </c>
      <c r="S49" s="5" t="s">
        <v>17</v>
      </c>
      <c r="T49" s="19">
        <v>107.5</v>
      </c>
      <c r="U49" s="19">
        <v>132</v>
      </c>
      <c r="V49" s="19">
        <v>132</v>
      </c>
      <c r="W49" s="19">
        <v>132</v>
      </c>
      <c r="X49" s="19">
        <v>100</v>
      </c>
      <c r="Y49" s="147"/>
    </row>
    <row r="50" spans="1:29" ht="77.25" customHeight="1">
      <c r="A50" s="76" t="s">
        <v>222</v>
      </c>
      <c r="B50" s="5" t="s">
        <v>107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122" t="s">
        <v>12</v>
      </c>
      <c r="R50" s="5" t="s">
        <v>14</v>
      </c>
      <c r="S50" s="5" t="s">
        <v>17</v>
      </c>
      <c r="T50" s="19">
        <v>710</v>
      </c>
      <c r="U50" s="19">
        <v>540</v>
      </c>
      <c r="V50" s="19">
        <v>540</v>
      </c>
      <c r="W50" s="19">
        <v>710</v>
      </c>
      <c r="X50" s="19">
        <v>710</v>
      </c>
      <c r="Y50" s="147"/>
    </row>
    <row r="51" spans="1:29" ht="84.75" customHeight="1">
      <c r="A51" s="124" t="s">
        <v>105</v>
      </c>
      <c r="B51" s="5" t="s">
        <v>108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122" t="s">
        <v>12</v>
      </c>
      <c r="R51" s="5" t="s">
        <v>14</v>
      </c>
      <c r="S51" s="5" t="s">
        <v>17</v>
      </c>
      <c r="T51" s="19">
        <v>2107.6</v>
      </c>
      <c r="U51" s="19"/>
      <c r="V51" s="19"/>
      <c r="W51" s="20">
        <v>2213</v>
      </c>
      <c r="X51" s="20">
        <v>2323.6999999999998</v>
      </c>
      <c r="Y51" s="147"/>
    </row>
    <row r="52" spans="1:29" ht="84" customHeight="1" thickBot="1">
      <c r="A52" s="161" t="s">
        <v>109</v>
      </c>
      <c r="B52" s="146" t="s">
        <v>110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5" t="s">
        <v>12</v>
      </c>
      <c r="R52" s="146" t="s">
        <v>14</v>
      </c>
      <c r="S52" s="146" t="s">
        <v>17</v>
      </c>
      <c r="T52" s="19">
        <f>250+600+56.2+600-430</f>
        <v>1076.2</v>
      </c>
      <c r="U52" s="19">
        <v>100</v>
      </c>
      <c r="V52" s="19">
        <v>100</v>
      </c>
      <c r="W52" s="19">
        <v>100</v>
      </c>
      <c r="X52" s="19">
        <v>100</v>
      </c>
      <c r="Y52" s="147"/>
    </row>
    <row r="53" spans="1:29" ht="36" customHeight="1" thickBot="1">
      <c r="A53" s="2" t="s">
        <v>34</v>
      </c>
      <c r="B53" s="3" t="s">
        <v>111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4"/>
      <c r="R53" s="3"/>
      <c r="S53" s="3"/>
      <c r="T53" s="83">
        <f>T54</f>
        <v>2285</v>
      </c>
      <c r="U53" s="83">
        <f t="shared" ref="U53:X53" si="16">U54</f>
        <v>1000</v>
      </c>
      <c r="V53" s="83">
        <f t="shared" si="16"/>
        <v>1000</v>
      </c>
      <c r="W53" s="132">
        <f t="shared" si="16"/>
        <v>1900</v>
      </c>
      <c r="X53" s="132">
        <f t="shared" si="16"/>
        <v>1600</v>
      </c>
      <c r="Y53" s="147"/>
    </row>
    <row r="54" spans="1:29" ht="20.25" customHeight="1">
      <c r="A54" s="154" t="s">
        <v>176</v>
      </c>
      <c r="B54" s="152" t="s">
        <v>112</v>
      </c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1"/>
      <c r="R54" s="152"/>
      <c r="S54" s="152"/>
      <c r="T54" s="150">
        <f>T55+T56+T57+T58</f>
        <v>2285</v>
      </c>
      <c r="U54" s="150">
        <f t="shared" ref="U54:AC54" si="17">U55+U56+U57+U58</f>
        <v>1000</v>
      </c>
      <c r="V54" s="150">
        <f t="shared" si="17"/>
        <v>1000</v>
      </c>
      <c r="W54" s="149">
        <f t="shared" ref="W54" si="18">W55+W56+W57+W58</f>
        <v>1900</v>
      </c>
      <c r="X54" s="149">
        <f t="shared" si="17"/>
        <v>1600</v>
      </c>
      <c r="Y54" s="148">
        <f t="shared" si="17"/>
        <v>0</v>
      </c>
      <c r="Z54" s="150">
        <f t="shared" si="17"/>
        <v>0</v>
      </c>
      <c r="AA54" s="150">
        <f t="shared" si="17"/>
        <v>0</v>
      </c>
      <c r="AB54" s="150">
        <f t="shared" si="17"/>
        <v>0</v>
      </c>
      <c r="AC54" s="150">
        <f t="shared" si="17"/>
        <v>0</v>
      </c>
    </row>
    <row r="55" spans="1:29" ht="65.25" customHeight="1">
      <c r="A55" s="124" t="s">
        <v>35</v>
      </c>
      <c r="B55" s="5" t="s">
        <v>113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22" t="s">
        <v>12</v>
      </c>
      <c r="R55" s="5" t="s">
        <v>14</v>
      </c>
      <c r="S55" s="5" t="s">
        <v>17</v>
      </c>
      <c r="T55" s="21">
        <f>590-195+330</f>
        <v>725</v>
      </c>
      <c r="U55" s="21"/>
      <c r="V55" s="21"/>
      <c r="W55" s="21">
        <v>1000</v>
      </c>
      <c r="X55" s="58">
        <v>700</v>
      </c>
      <c r="Y55" s="147"/>
    </row>
    <row r="56" spans="1:29" ht="75" customHeight="1">
      <c r="A56" s="124" t="s">
        <v>36</v>
      </c>
      <c r="B56" s="5" t="s">
        <v>114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122" t="s">
        <v>12</v>
      </c>
      <c r="R56" s="5" t="s">
        <v>14</v>
      </c>
      <c r="S56" s="5" t="s">
        <v>17</v>
      </c>
      <c r="T56" s="21">
        <f>900+540-90</f>
        <v>1350</v>
      </c>
      <c r="U56" s="21">
        <v>900</v>
      </c>
      <c r="V56" s="21">
        <v>900</v>
      </c>
      <c r="W56" s="21">
        <v>900</v>
      </c>
      <c r="X56" s="21">
        <v>900</v>
      </c>
      <c r="Y56" s="147"/>
    </row>
    <row r="57" spans="1:29" ht="69" customHeight="1" thickBot="1">
      <c r="A57" s="9" t="s">
        <v>184</v>
      </c>
      <c r="B57" s="5" t="s">
        <v>185</v>
      </c>
      <c r="C57" s="5" t="s">
        <v>17</v>
      </c>
      <c r="D57" s="5" t="s">
        <v>185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 t="s">
        <v>12</v>
      </c>
      <c r="R57" s="5" t="s">
        <v>14</v>
      </c>
      <c r="S57" s="5" t="s">
        <v>17</v>
      </c>
      <c r="T57" s="22">
        <v>210</v>
      </c>
      <c r="U57" s="22"/>
      <c r="V57" s="22"/>
      <c r="W57" s="23">
        <v>0</v>
      </c>
      <c r="X57" s="23">
        <v>0</v>
      </c>
      <c r="Y57" s="147"/>
    </row>
    <row r="58" spans="1:29" ht="67.5" hidden="1" customHeight="1" thickBot="1">
      <c r="A58" s="161" t="s">
        <v>160</v>
      </c>
      <c r="B58" s="146" t="s">
        <v>115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5" t="s">
        <v>12</v>
      </c>
      <c r="R58" s="146" t="s">
        <v>14</v>
      </c>
      <c r="S58" s="146" t="s">
        <v>17</v>
      </c>
      <c r="T58" s="59">
        <v>0</v>
      </c>
      <c r="U58" s="59">
        <v>100</v>
      </c>
      <c r="V58" s="59">
        <v>100</v>
      </c>
      <c r="W58" s="60">
        <v>0</v>
      </c>
      <c r="X58" s="60">
        <v>0</v>
      </c>
      <c r="Y58" s="147"/>
    </row>
    <row r="59" spans="1:29" ht="30" customHeight="1" thickBot="1">
      <c r="A59" s="2" t="s">
        <v>37</v>
      </c>
      <c r="B59" s="3" t="s">
        <v>116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4"/>
      <c r="R59" s="3"/>
      <c r="S59" s="3"/>
      <c r="T59" s="83">
        <f>T60</f>
        <v>7979.2539299999999</v>
      </c>
      <c r="U59" s="83">
        <f t="shared" ref="U59:W59" si="19">U60</f>
        <v>800</v>
      </c>
      <c r="V59" s="83">
        <f t="shared" si="19"/>
        <v>800</v>
      </c>
      <c r="W59" s="132">
        <f t="shared" si="19"/>
        <v>6425.4000000000005</v>
      </c>
      <c r="X59" s="132">
        <f>X60</f>
        <v>4792.1000000000004</v>
      </c>
      <c r="Y59" s="147"/>
    </row>
    <row r="60" spans="1:29" ht="27" customHeight="1">
      <c r="A60" s="154" t="s">
        <v>38</v>
      </c>
      <c r="B60" s="152" t="s">
        <v>117</v>
      </c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1"/>
      <c r="R60" s="152"/>
      <c r="S60" s="152"/>
      <c r="T60" s="150">
        <f>SUM(T62:T68)</f>
        <v>7979.2539299999999</v>
      </c>
      <c r="U60" s="150">
        <f>SUM(U62:U68)</f>
        <v>800</v>
      </c>
      <c r="V60" s="150">
        <f>SUM(V62:V68)</f>
        <v>800</v>
      </c>
      <c r="W60" s="150">
        <f>SUM(W62:W68)</f>
        <v>6425.4000000000005</v>
      </c>
      <c r="X60" s="150">
        <f>SUM(X62:X68)</f>
        <v>4792.1000000000004</v>
      </c>
      <c r="Y60" s="148">
        <f>Y62+Y63+Y64+Y65+Y68</f>
        <v>500</v>
      </c>
      <c r="Z60" s="150">
        <f>Z62+Z63+Z64+Z65+Z68</f>
        <v>500</v>
      </c>
      <c r="AA60" s="150">
        <f>AA62+AA63+AA64+AA65+AA68</f>
        <v>500</v>
      </c>
      <c r="AB60" s="150">
        <f>AB62+AB63+AB64+AB65+AB68</f>
        <v>500</v>
      </c>
      <c r="AC60" s="150">
        <f>AC62+AC63+AC64+AC65+AC68</f>
        <v>500</v>
      </c>
    </row>
    <row r="61" spans="1:29" ht="100.5" hidden="1" customHeight="1">
      <c r="A61" s="77" t="s">
        <v>194</v>
      </c>
      <c r="B61" s="78" t="s">
        <v>195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9">
        <v>240</v>
      </c>
      <c r="R61" s="78" t="s">
        <v>14</v>
      </c>
      <c r="S61" s="78" t="s">
        <v>17</v>
      </c>
      <c r="T61" s="116">
        <v>0</v>
      </c>
      <c r="U61" s="116"/>
      <c r="V61" s="116"/>
      <c r="W61" s="116">
        <v>0</v>
      </c>
      <c r="X61" s="116">
        <v>0</v>
      </c>
      <c r="Y61" s="117"/>
      <c r="Z61" s="117"/>
      <c r="AA61" s="117"/>
      <c r="AB61" s="117"/>
      <c r="AC61" s="117"/>
    </row>
    <row r="62" spans="1:29" ht="78.75" customHeight="1">
      <c r="A62" s="112" t="s">
        <v>196</v>
      </c>
      <c r="B62" s="5" t="s">
        <v>118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22" t="s">
        <v>12</v>
      </c>
      <c r="R62" s="5" t="s">
        <v>14</v>
      </c>
      <c r="S62" s="5" t="s">
        <v>17</v>
      </c>
      <c r="T62" s="24">
        <f>100-30</f>
        <v>70</v>
      </c>
      <c r="U62" s="24">
        <v>100</v>
      </c>
      <c r="V62" s="24">
        <v>100</v>
      </c>
      <c r="W62" s="24">
        <v>100</v>
      </c>
      <c r="X62" s="24">
        <v>100</v>
      </c>
      <c r="Y62" s="147"/>
    </row>
    <row r="63" spans="1:29" ht="81.75" customHeight="1">
      <c r="A63" s="124" t="s">
        <v>39</v>
      </c>
      <c r="B63" s="5" t="s">
        <v>119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22" t="s">
        <v>12</v>
      </c>
      <c r="R63" s="5" t="s">
        <v>14</v>
      </c>
      <c r="S63" s="5" t="s">
        <v>17</v>
      </c>
      <c r="T63" s="24">
        <f>400+420-200+30-185</f>
        <v>465</v>
      </c>
      <c r="U63" s="43"/>
      <c r="V63" s="43"/>
      <c r="W63" s="24">
        <v>964.8</v>
      </c>
      <c r="X63" s="56">
        <v>911.3</v>
      </c>
      <c r="Y63" s="147"/>
    </row>
    <row r="64" spans="1:29" ht="85.5" customHeight="1">
      <c r="A64" s="124" t="s">
        <v>40</v>
      </c>
      <c r="B64" s="5" t="s">
        <v>120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22" t="s">
        <v>12</v>
      </c>
      <c r="R64" s="5" t="s">
        <v>14</v>
      </c>
      <c r="S64" s="5" t="s">
        <v>17</v>
      </c>
      <c r="T64" s="24">
        <f>6507.2+2.05393+245+175+345-50</f>
        <v>7224.2539299999999</v>
      </c>
      <c r="U64" s="43"/>
      <c r="V64" s="43"/>
      <c r="W64" s="24">
        <v>5260.6</v>
      </c>
      <c r="X64" s="56">
        <f>5097.3-1416.5</f>
        <v>3680.8</v>
      </c>
      <c r="Y64" s="147"/>
    </row>
    <row r="65" spans="1:29" ht="81" customHeight="1">
      <c r="A65" s="124" t="s">
        <v>197</v>
      </c>
      <c r="B65" s="5" t="s">
        <v>121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22" t="s">
        <v>12</v>
      </c>
      <c r="R65" s="5" t="s">
        <v>14</v>
      </c>
      <c r="S65" s="5" t="s">
        <v>17</v>
      </c>
      <c r="T65" s="25">
        <v>100</v>
      </c>
      <c r="U65" s="25">
        <v>500</v>
      </c>
      <c r="V65" s="25">
        <v>500</v>
      </c>
      <c r="W65" s="25">
        <v>100</v>
      </c>
      <c r="X65" s="25">
        <v>100</v>
      </c>
      <c r="Y65" s="113">
        <f t="shared" ref="Y65:AC65" si="20">400+100</f>
        <v>500</v>
      </c>
      <c r="Z65" s="11">
        <f t="shared" si="20"/>
        <v>500</v>
      </c>
      <c r="AA65" s="11">
        <f t="shared" si="20"/>
        <v>500</v>
      </c>
      <c r="AB65" s="11">
        <f t="shared" si="20"/>
        <v>500</v>
      </c>
      <c r="AC65" s="11">
        <f t="shared" si="20"/>
        <v>500</v>
      </c>
    </row>
    <row r="66" spans="1:29" ht="81" customHeight="1" thickBot="1">
      <c r="A66" s="84" t="s">
        <v>225</v>
      </c>
      <c r="B66" s="5" t="s">
        <v>224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22" t="s">
        <v>12</v>
      </c>
      <c r="R66" s="5" t="s">
        <v>14</v>
      </c>
      <c r="S66" s="5" t="s">
        <v>17</v>
      </c>
      <c r="T66" s="25">
        <f>20+100</f>
        <v>120</v>
      </c>
      <c r="U66" s="25"/>
      <c r="V66" s="25"/>
      <c r="W66" s="25">
        <v>0</v>
      </c>
      <c r="X66" s="57">
        <v>0</v>
      </c>
      <c r="Y66" s="118"/>
      <c r="Z66" s="118"/>
      <c r="AA66" s="118"/>
      <c r="AB66" s="118"/>
      <c r="AC66" s="118"/>
    </row>
    <row r="67" spans="1:29" ht="81" hidden="1" customHeight="1">
      <c r="A67" s="110" t="s">
        <v>198</v>
      </c>
      <c r="B67" s="5" t="s">
        <v>199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22" t="s">
        <v>12</v>
      </c>
      <c r="R67" s="5" t="s">
        <v>14</v>
      </c>
      <c r="S67" s="5" t="s">
        <v>17</v>
      </c>
      <c r="T67" s="26">
        <v>0</v>
      </c>
      <c r="U67" s="26"/>
      <c r="V67" s="26"/>
      <c r="W67" s="26">
        <v>0</v>
      </c>
      <c r="X67" s="26">
        <v>0</v>
      </c>
      <c r="Y67" s="118"/>
      <c r="Z67" s="118"/>
      <c r="AA67" s="118"/>
      <c r="AB67" s="118"/>
      <c r="AC67" s="118"/>
    </row>
    <row r="68" spans="1:29" ht="80.25" hidden="1" customHeight="1" thickBot="1">
      <c r="A68" s="161" t="s">
        <v>80</v>
      </c>
      <c r="B68" s="146" t="s">
        <v>122</v>
      </c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5" t="s">
        <v>12</v>
      </c>
      <c r="R68" s="146" t="s">
        <v>14</v>
      </c>
      <c r="S68" s="146" t="s">
        <v>17</v>
      </c>
      <c r="T68" s="26">
        <v>0</v>
      </c>
      <c r="U68" s="26">
        <v>200</v>
      </c>
      <c r="V68" s="26">
        <v>200</v>
      </c>
      <c r="W68" s="26">
        <v>0</v>
      </c>
      <c r="X68" s="26">
        <v>0</v>
      </c>
      <c r="Y68" s="147"/>
    </row>
    <row r="69" spans="1:29" ht="41.25" customHeight="1" thickBot="1">
      <c r="A69" s="2" t="s">
        <v>211</v>
      </c>
      <c r="B69" s="3" t="s">
        <v>123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4"/>
      <c r="R69" s="3"/>
      <c r="S69" s="3"/>
      <c r="T69" s="83">
        <f>T70</f>
        <v>12861</v>
      </c>
      <c r="U69" s="83">
        <f t="shared" ref="U69:X70" si="21">U70</f>
        <v>0</v>
      </c>
      <c r="V69" s="83">
        <f t="shared" si="21"/>
        <v>0</v>
      </c>
      <c r="W69" s="132">
        <f t="shared" si="21"/>
        <v>2853.8</v>
      </c>
      <c r="X69" s="132">
        <f t="shared" si="21"/>
        <v>2506.1999999999998</v>
      </c>
      <c r="Y69" s="147"/>
    </row>
    <row r="70" spans="1:29" ht="33.75" customHeight="1">
      <c r="A70" s="154" t="s">
        <v>177</v>
      </c>
      <c r="B70" s="152" t="s">
        <v>124</v>
      </c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1"/>
      <c r="R70" s="152"/>
      <c r="S70" s="152"/>
      <c r="T70" s="150">
        <f>T71+T72</f>
        <v>12861</v>
      </c>
      <c r="U70" s="150">
        <f t="shared" si="21"/>
        <v>0</v>
      </c>
      <c r="V70" s="150">
        <f t="shared" si="21"/>
        <v>0</v>
      </c>
      <c r="W70" s="149">
        <f t="shared" si="21"/>
        <v>2853.8</v>
      </c>
      <c r="X70" s="149">
        <f t="shared" si="21"/>
        <v>2506.1999999999998</v>
      </c>
      <c r="Y70" s="147"/>
    </row>
    <row r="71" spans="1:29" ht="87" customHeight="1">
      <c r="A71" s="124" t="s">
        <v>178</v>
      </c>
      <c r="B71" s="5" t="s">
        <v>125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22" t="s">
        <v>41</v>
      </c>
      <c r="R71" s="5" t="s">
        <v>42</v>
      </c>
      <c r="S71" s="5" t="s">
        <v>30</v>
      </c>
      <c r="T71" s="27">
        <f>2861</f>
        <v>2861</v>
      </c>
      <c r="U71" s="27"/>
      <c r="V71" s="27"/>
      <c r="W71" s="28">
        <v>2853.8</v>
      </c>
      <c r="X71" s="28">
        <v>2506.1999999999998</v>
      </c>
      <c r="Y71" s="147"/>
    </row>
    <row r="72" spans="1:29" ht="111.75" customHeight="1" thickBot="1">
      <c r="A72" s="124" t="s">
        <v>178</v>
      </c>
      <c r="B72" s="5" t="s">
        <v>125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6">
        <v>540</v>
      </c>
      <c r="R72" s="12" t="s">
        <v>42</v>
      </c>
      <c r="S72" s="12" t="s">
        <v>30</v>
      </c>
      <c r="T72" s="109">
        <v>10000</v>
      </c>
      <c r="U72" s="59"/>
      <c r="V72" s="59"/>
      <c r="W72" s="60">
        <v>0</v>
      </c>
      <c r="X72" s="60">
        <v>0</v>
      </c>
      <c r="Y72" s="147"/>
    </row>
    <row r="73" spans="1:29" ht="33.75" customHeight="1" thickBot="1">
      <c r="A73" s="2" t="s">
        <v>213</v>
      </c>
      <c r="B73" s="3" t="s">
        <v>126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4"/>
      <c r="R73" s="3"/>
      <c r="S73" s="3"/>
      <c r="T73" s="83">
        <f>T74</f>
        <v>600</v>
      </c>
      <c r="U73" s="83">
        <f t="shared" ref="U73:AC74" si="22">U74</f>
        <v>0</v>
      </c>
      <c r="V73" s="83">
        <f t="shared" si="22"/>
        <v>0</v>
      </c>
      <c r="W73" s="132">
        <f t="shared" si="22"/>
        <v>850</v>
      </c>
      <c r="X73" s="132">
        <f t="shared" si="22"/>
        <v>850</v>
      </c>
      <c r="Y73" s="1">
        <f t="shared" si="22"/>
        <v>0</v>
      </c>
    </row>
    <row r="74" spans="1:29" ht="39.75" customHeight="1">
      <c r="A74" s="154" t="s">
        <v>179</v>
      </c>
      <c r="B74" s="152" t="s">
        <v>127</v>
      </c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1"/>
      <c r="R74" s="152"/>
      <c r="S74" s="152"/>
      <c r="T74" s="150">
        <f>T75</f>
        <v>600</v>
      </c>
      <c r="U74" s="150">
        <f t="shared" si="22"/>
        <v>0</v>
      </c>
      <c r="V74" s="150">
        <f t="shared" si="22"/>
        <v>0</v>
      </c>
      <c r="W74" s="149">
        <f>W75</f>
        <v>850</v>
      </c>
      <c r="X74" s="149">
        <f>X75</f>
        <v>850</v>
      </c>
      <c r="Y74" s="120">
        <f t="shared" si="22"/>
        <v>0</v>
      </c>
      <c r="Z74" s="94">
        <f t="shared" si="22"/>
        <v>0</v>
      </c>
      <c r="AA74" s="94">
        <f t="shared" si="22"/>
        <v>0</v>
      </c>
      <c r="AB74" s="94">
        <f t="shared" si="22"/>
        <v>0</v>
      </c>
      <c r="AC74" s="94">
        <f t="shared" si="22"/>
        <v>0</v>
      </c>
    </row>
    <row r="75" spans="1:29" ht="66" customHeight="1" thickBot="1">
      <c r="A75" s="161" t="s">
        <v>43</v>
      </c>
      <c r="B75" s="146" t="s">
        <v>128</v>
      </c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5" t="s">
        <v>12</v>
      </c>
      <c r="R75" s="146" t="s">
        <v>44</v>
      </c>
      <c r="S75" s="146" t="s">
        <v>30</v>
      </c>
      <c r="T75" s="72">
        <f>400+200</f>
        <v>600</v>
      </c>
      <c r="U75" s="44"/>
      <c r="V75" s="44"/>
      <c r="W75" s="45">
        <v>850</v>
      </c>
      <c r="X75" s="45">
        <v>850</v>
      </c>
      <c r="Y75" s="147"/>
    </row>
    <row r="76" spans="1:29" ht="49.5" customHeight="1" thickBot="1">
      <c r="A76" s="2" t="s">
        <v>45</v>
      </c>
      <c r="B76" s="3" t="s">
        <v>129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4"/>
      <c r="R76" s="3"/>
      <c r="S76" s="3"/>
      <c r="T76" s="83">
        <f>T77</f>
        <v>19467.599999999999</v>
      </c>
      <c r="U76" s="83">
        <f t="shared" ref="U76:X76" si="23">U77</f>
        <v>15011.9</v>
      </c>
      <c r="V76" s="83">
        <f t="shared" si="23"/>
        <v>15011.9</v>
      </c>
      <c r="W76" s="132">
        <f>W77</f>
        <v>17169.599999999999</v>
      </c>
      <c r="X76" s="132">
        <f t="shared" si="23"/>
        <v>17226.099999999999</v>
      </c>
      <c r="Y76" s="147"/>
    </row>
    <row r="77" spans="1:29" ht="30" customHeight="1">
      <c r="A77" s="154" t="s">
        <v>46</v>
      </c>
      <c r="B77" s="152" t="s">
        <v>130</v>
      </c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1"/>
      <c r="R77" s="152"/>
      <c r="S77" s="152"/>
      <c r="T77" s="150">
        <f>SUM(T78:T87)</f>
        <v>19467.599999999999</v>
      </c>
      <c r="U77" s="150">
        <f t="shared" ref="U77:AC77" si="24">SUM(U78:U87)</f>
        <v>15011.9</v>
      </c>
      <c r="V77" s="150">
        <f t="shared" si="24"/>
        <v>15011.9</v>
      </c>
      <c r="W77" s="149">
        <f>SUM(W78:W87)</f>
        <v>17169.599999999999</v>
      </c>
      <c r="X77" s="149">
        <f>SUM(X78:X87)</f>
        <v>17226.099999999999</v>
      </c>
      <c r="Y77" s="148">
        <f t="shared" si="24"/>
        <v>3</v>
      </c>
      <c r="Z77" s="150">
        <f t="shared" si="24"/>
        <v>0</v>
      </c>
      <c r="AA77" s="150">
        <f t="shared" si="24"/>
        <v>0</v>
      </c>
      <c r="AB77" s="150">
        <f t="shared" si="24"/>
        <v>0</v>
      </c>
      <c r="AC77" s="150">
        <f t="shared" si="24"/>
        <v>0</v>
      </c>
    </row>
    <row r="78" spans="1:29" ht="99" customHeight="1">
      <c r="A78" s="124" t="s">
        <v>47</v>
      </c>
      <c r="B78" s="5" t="s">
        <v>131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22" t="s">
        <v>48</v>
      </c>
      <c r="R78" s="5" t="s">
        <v>30</v>
      </c>
      <c r="S78" s="10" t="s">
        <v>26</v>
      </c>
      <c r="T78" s="61">
        <f>14215.3+298+50</f>
        <v>14563.3</v>
      </c>
      <c r="U78" s="61">
        <v>13620.9</v>
      </c>
      <c r="V78" s="61">
        <v>13620.9</v>
      </c>
      <c r="W78" s="61">
        <v>14427</v>
      </c>
      <c r="X78" s="61">
        <v>14623.6</v>
      </c>
      <c r="Y78" s="147"/>
      <c r="Z78" s="87" t="s">
        <v>167</v>
      </c>
    </row>
    <row r="79" spans="1:29" ht="99.75" customHeight="1">
      <c r="A79" s="124" t="s">
        <v>49</v>
      </c>
      <c r="B79" s="5" t="s">
        <v>132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22" t="s">
        <v>12</v>
      </c>
      <c r="R79" s="5" t="s">
        <v>30</v>
      </c>
      <c r="S79" s="10" t="s">
        <v>26</v>
      </c>
      <c r="T79" s="61">
        <v>3917.2</v>
      </c>
      <c r="U79" s="61"/>
      <c r="V79" s="61"/>
      <c r="W79" s="62">
        <v>1538.4</v>
      </c>
      <c r="X79" s="62">
        <v>1547.3</v>
      </c>
      <c r="Y79" s="147"/>
      <c r="Z79" s="87" t="s">
        <v>168</v>
      </c>
    </row>
    <row r="80" spans="1:29" ht="96" customHeight="1">
      <c r="A80" s="124" t="s">
        <v>50</v>
      </c>
      <c r="B80" s="5" t="s">
        <v>132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22" t="s">
        <v>51</v>
      </c>
      <c r="R80" s="5" t="s">
        <v>30</v>
      </c>
      <c r="S80" s="10" t="s">
        <v>26</v>
      </c>
      <c r="T80" s="61">
        <v>191.1</v>
      </c>
      <c r="U80" s="61"/>
      <c r="V80" s="61"/>
      <c r="W80" s="62">
        <v>192.2</v>
      </c>
      <c r="X80" s="62">
        <v>192.2</v>
      </c>
      <c r="Y80" s="147"/>
    </row>
    <row r="81" spans="1:30" ht="82.5" customHeight="1">
      <c r="A81" s="124" t="s">
        <v>52</v>
      </c>
      <c r="B81" s="5" t="s">
        <v>132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22" t="s">
        <v>53</v>
      </c>
      <c r="R81" s="5" t="s">
        <v>30</v>
      </c>
      <c r="S81" s="10" t="s">
        <v>26</v>
      </c>
      <c r="T81" s="61">
        <v>18</v>
      </c>
      <c r="U81" s="61">
        <v>3</v>
      </c>
      <c r="V81" s="61">
        <v>3</v>
      </c>
      <c r="W81" s="62">
        <v>33</v>
      </c>
      <c r="X81" s="62">
        <v>33</v>
      </c>
      <c r="Y81" s="113">
        <v>3</v>
      </c>
    </row>
    <row r="82" spans="1:30" ht="93" customHeight="1">
      <c r="A82" s="124" t="s">
        <v>54</v>
      </c>
      <c r="B82" s="5" t="s">
        <v>133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22" t="s">
        <v>12</v>
      </c>
      <c r="R82" s="5" t="s">
        <v>30</v>
      </c>
      <c r="S82" s="10" t="s">
        <v>26</v>
      </c>
      <c r="T82" s="63">
        <v>50</v>
      </c>
      <c r="U82" s="63"/>
      <c r="V82" s="63"/>
      <c r="W82" s="64">
        <v>50</v>
      </c>
      <c r="X82" s="64">
        <v>50</v>
      </c>
      <c r="Y82" s="147"/>
    </row>
    <row r="83" spans="1:30" ht="93.75" customHeight="1">
      <c r="A83" s="124" t="s">
        <v>55</v>
      </c>
      <c r="B83" s="5" t="s">
        <v>134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22" t="s">
        <v>12</v>
      </c>
      <c r="R83" s="5" t="s">
        <v>30</v>
      </c>
      <c r="S83" s="10" t="s">
        <v>56</v>
      </c>
      <c r="T83" s="65">
        <v>0</v>
      </c>
      <c r="U83" s="65">
        <v>20</v>
      </c>
      <c r="V83" s="65">
        <v>20</v>
      </c>
      <c r="W83" s="66">
        <v>20</v>
      </c>
      <c r="X83" s="66">
        <v>20</v>
      </c>
      <c r="Y83" s="147"/>
    </row>
    <row r="84" spans="1:30" ht="115.5" customHeight="1">
      <c r="A84" s="124" t="s">
        <v>57</v>
      </c>
      <c r="B84" s="5" t="s">
        <v>135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22" t="s">
        <v>12</v>
      </c>
      <c r="R84" s="5" t="s">
        <v>30</v>
      </c>
      <c r="S84" s="10" t="s">
        <v>56</v>
      </c>
      <c r="T84" s="67">
        <f>100</f>
        <v>100</v>
      </c>
      <c r="U84" s="67">
        <v>100</v>
      </c>
      <c r="V84" s="67">
        <v>100</v>
      </c>
      <c r="W84" s="67">
        <v>100</v>
      </c>
      <c r="X84" s="67">
        <v>100</v>
      </c>
      <c r="Y84" s="147"/>
    </row>
    <row r="85" spans="1:30" ht="107.25" customHeight="1">
      <c r="A85" s="124" t="s">
        <v>58</v>
      </c>
      <c r="B85" s="5" t="s">
        <v>136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22" t="s">
        <v>53</v>
      </c>
      <c r="R85" s="5" t="s">
        <v>30</v>
      </c>
      <c r="S85" s="10" t="s">
        <v>56</v>
      </c>
      <c r="T85" s="68">
        <v>260</v>
      </c>
      <c r="U85" s="68">
        <v>900</v>
      </c>
      <c r="V85" s="68">
        <v>900</v>
      </c>
      <c r="W85" s="68">
        <v>290</v>
      </c>
      <c r="X85" s="68">
        <v>290</v>
      </c>
      <c r="Y85" s="147"/>
    </row>
    <row r="86" spans="1:30" ht="100.5" customHeight="1">
      <c r="A86" s="124" t="s">
        <v>59</v>
      </c>
      <c r="B86" s="5" t="s">
        <v>137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22" t="s">
        <v>12</v>
      </c>
      <c r="R86" s="5" t="s">
        <v>30</v>
      </c>
      <c r="S86" s="10" t="s">
        <v>56</v>
      </c>
      <c r="T86" s="69">
        <v>168</v>
      </c>
      <c r="U86" s="69">
        <v>168</v>
      </c>
      <c r="V86" s="69">
        <v>168</v>
      </c>
      <c r="W86" s="70">
        <v>169</v>
      </c>
      <c r="X86" s="70">
        <v>170</v>
      </c>
      <c r="Y86" s="147"/>
    </row>
    <row r="87" spans="1:30" ht="96" customHeight="1">
      <c r="A87" s="124" t="s">
        <v>59</v>
      </c>
      <c r="B87" s="5" t="s">
        <v>137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22" t="s">
        <v>12</v>
      </c>
      <c r="R87" s="5" t="s">
        <v>26</v>
      </c>
      <c r="S87" s="5" t="s">
        <v>60</v>
      </c>
      <c r="T87" s="71">
        <v>200</v>
      </c>
      <c r="U87" s="71">
        <v>200</v>
      </c>
      <c r="V87" s="71">
        <v>200</v>
      </c>
      <c r="W87" s="71">
        <f>450-100</f>
        <v>350</v>
      </c>
      <c r="X87" s="71">
        <v>200</v>
      </c>
      <c r="Y87" s="147"/>
    </row>
    <row r="88" spans="1:30" ht="23.25" customHeight="1">
      <c r="A88" s="108" t="s">
        <v>61</v>
      </c>
      <c r="B88" s="107" t="s">
        <v>138</v>
      </c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6"/>
      <c r="R88" s="107"/>
      <c r="S88" s="107"/>
      <c r="T88" s="105">
        <f>T89</f>
        <v>25</v>
      </c>
      <c r="U88" s="105">
        <f t="shared" ref="U88:X88" si="25">U89</f>
        <v>200</v>
      </c>
      <c r="V88" s="105">
        <f t="shared" si="25"/>
        <v>200</v>
      </c>
      <c r="W88" s="104">
        <f t="shared" si="25"/>
        <v>100</v>
      </c>
      <c r="X88" s="104">
        <f t="shared" si="25"/>
        <v>100</v>
      </c>
      <c r="Y88" s="147"/>
    </row>
    <row r="89" spans="1:30" ht="19.5" customHeight="1">
      <c r="A89" s="111" t="s">
        <v>62</v>
      </c>
      <c r="B89" s="82" t="s">
        <v>139</v>
      </c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96"/>
      <c r="R89" s="82"/>
      <c r="S89" s="82"/>
      <c r="T89" s="94">
        <f>T90</f>
        <v>25</v>
      </c>
      <c r="U89" s="94">
        <f t="shared" ref="U89:X89" si="26">U90</f>
        <v>200</v>
      </c>
      <c r="V89" s="94">
        <f t="shared" si="26"/>
        <v>200</v>
      </c>
      <c r="W89" s="95">
        <f t="shared" si="26"/>
        <v>100</v>
      </c>
      <c r="X89" s="95">
        <f t="shared" si="26"/>
        <v>100</v>
      </c>
      <c r="Y89" s="147"/>
    </row>
    <row r="90" spans="1:30" ht="79.5" customHeight="1" thickBot="1">
      <c r="A90" s="161" t="s">
        <v>63</v>
      </c>
      <c r="B90" s="146" t="s">
        <v>140</v>
      </c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6"/>
      <c r="P90" s="146"/>
      <c r="Q90" s="145" t="s">
        <v>12</v>
      </c>
      <c r="R90" s="146" t="s">
        <v>30</v>
      </c>
      <c r="S90" s="157" t="s">
        <v>56</v>
      </c>
      <c r="T90" s="29">
        <f>90-65</f>
        <v>25</v>
      </c>
      <c r="U90" s="29">
        <v>200</v>
      </c>
      <c r="V90" s="29">
        <v>200</v>
      </c>
      <c r="W90" s="29">
        <v>100</v>
      </c>
      <c r="X90" s="29">
        <v>100</v>
      </c>
      <c r="Y90" s="147"/>
    </row>
    <row r="91" spans="1:30" ht="32.25" customHeight="1" thickBot="1">
      <c r="A91" s="2" t="s">
        <v>205</v>
      </c>
      <c r="B91" s="3" t="s">
        <v>141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4"/>
      <c r="R91" s="3"/>
      <c r="S91" s="3"/>
      <c r="T91" s="83">
        <f>T92</f>
        <v>335.7</v>
      </c>
      <c r="U91" s="83">
        <f t="shared" ref="U91:X91" si="27">U92</f>
        <v>0</v>
      </c>
      <c r="V91" s="83">
        <f t="shared" si="27"/>
        <v>0</v>
      </c>
      <c r="W91" s="132">
        <f t="shared" si="27"/>
        <v>300</v>
      </c>
      <c r="X91" s="132">
        <f t="shared" si="27"/>
        <v>300</v>
      </c>
      <c r="Y91" s="147"/>
    </row>
    <row r="92" spans="1:30" ht="24" customHeight="1">
      <c r="A92" s="154" t="s">
        <v>64</v>
      </c>
      <c r="B92" s="152" t="s">
        <v>142</v>
      </c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1"/>
      <c r="R92" s="152"/>
      <c r="S92" s="152"/>
      <c r="T92" s="150">
        <f>T93</f>
        <v>335.7</v>
      </c>
      <c r="U92" s="150">
        <f t="shared" ref="U92:X92" si="28">U93</f>
        <v>0</v>
      </c>
      <c r="V92" s="150">
        <f t="shared" si="28"/>
        <v>0</v>
      </c>
      <c r="W92" s="149">
        <f t="shared" si="28"/>
        <v>300</v>
      </c>
      <c r="X92" s="149">
        <f t="shared" si="28"/>
        <v>300</v>
      </c>
      <c r="Y92" s="147"/>
    </row>
    <row r="93" spans="1:30" ht="79.5" customHeight="1" thickBot="1">
      <c r="A93" s="161" t="s">
        <v>65</v>
      </c>
      <c r="B93" s="146" t="s">
        <v>143</v>
      </c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5" t="s">
        <v>66</v>
      </c>
      <c r="R93" s="146" t="s">
        <v>67</v>
      </c>
      <c r="S93" s="146" t="s">
        <v>30</v>
      </c>
      <c r="T93" s="172">
        <v>335.7</v>
      </c>
      <c r="U93" s="46"/>
      <c r="V93" s="46"/>
      <c r="W93" s="30">
        <v>300</v>
      </c>
      <c r="X93" s="30">
        <v>300</v>
      </c>
      <c r="Y93" s="51"/>
      <c r="Z93" s="103"/>
      <c r="AA93" s="103"/>
      <c r="AB93" s="103"/>
      <c r="AC93" s="103"/>
      <c r="AD93" s="103"/>
    </row>
    <row r="94" spans="1:30" ht="47.25" customHeight="1" thickBot="1">
      <c r="A94" s="2" t="s">
        <v>212</v>
      </c>
      <c r="B94" s="3" t="s">
        <v>162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4"/>
      <c r="R94" s="3"/>
      <c r="S94" s="3"/>
      <c r="T94" s="83">
        <f>T95</f>
        <v>3.1</v>
      </c>
      <c r="U94" s="83">
        <f t="shared" ref="U94:Y95" si="29">U95</f>
        <v>3</v>
      </c>
      <c r="V94" s="83">
        <f t="shared" si="29"/>
        <v>3</v>
      </c>
      <c r="W94" s="132">
        <f t="shared" si="29"/>
        <v>3</v>
      </c>
      <c r="X94" s="132">
        <f t="shared" si="29"/>
        <v>3</v>
      </c>
      <c r="Y94" s="100">
        <f t="shared" si="29"/>
        <v>0</v>
      </c>
    </row>
    <row r="95" spans="1:30" ht="39" customHeight="1">
      <c r="A95" s="154" t="s">
        <v>161</v>
      </c>
      <c r="B95" s="152" t="s">
        <v>163</v>
      </c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1"/>
      <c r="R95" s="152"/>
      <c r="S95" s="152"/>
      <c r="T95" s="150">
        <f>T96</f>
        <v>3.1</v>
      </c>
      <c r="U95" s="150">
        <f t="shared" si="29"/>
        <v>3</v>
      </c>
      <c r="V95" s="150">
        <f t="shared" si="29"/>
        <v>3</v>
      </c>
      <c r="W95" s="149">
        <f t="shared" si="29"/>
        <v>3</v>
      </c>
      <c r="X95" s="149">
        <f t="shared" si="29"/>
        <v>3</v>
      </c>
      <c r="Y95" s="147"/>
    </row>
    <row r="96" spans="1:30" ht="78" customHeight="1" thickBot="1">
      <c r="A96" s="161" t="s">
        <v>164</v>
      </c>
      <c r="B96" s="146" t="s">
        <v>165</v>
      </c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5" t="s">
        <v>12</v>
      </c>
      <c r="R96" s="146" t="s">
        <v>26</v>
      </c>
      <c r="S96" s="157" t="s">
        <v>60</v>
      </c>
      <c r="T96" s="31">
        <v>3.1</v>
      </c>
      <c r="U96" s="31">
        <v>3</v>
      </c>
      <c r="V96" s="31">
        <v>3</v>
      </c>
      <c r="W96" s="32">
        <v>3</v>
      </c>
      <c r="X96" s="32">
        <v>3</v>
      </c>
      <c r="Y96" s="51"/>
      <c r="Z96" s="103"/>
      <c r="AA96" s="103"/>
      <c r="AB96" s="103"/>
      <c r="AC96" s="103"/>
      <c r="AD96" s="103"/>
    </row>
    <row r="97" spans="1:25" ht="23.25" customHeight="1" thickBot="1">
      <c r="A97" s="2" t="s">
        <v>144</v>
      </c>
      <c r="B97" s="3" t="s">
        <v>145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4"/>
      <c r="R97" s="3"/>
      <c r="S97" s="3"/>
      <c r="T97" s="83">
        <f>T98</f>
        <v>0</v>
      </c>
      <c r="U97" s="83">
        <f t="shared" ref="U97:X98" si="30">U98</f>
        <v>0</v>
      </c>
      <c r="V97" s="83">
        <f t="shared" si="30"/>
        <v>0</v>
      </c>
      <c r="W97" s="132">
        <f t="shared" si="30"/>
        <v>0</v>
      </c>
      <c r="X97" s="132">
        <f t="shared" si="30"/>
        <v>1416.5</v>
      </c>
      <c r="Y97" s="147"/>
    </row>
    <row r="98" spans="1:25" ht="23.25" customHeight="1">
      <c r="A98" s="154" t="s">
        <v>81</v>
      </c>
      <c r="B98" s="152" t="s">
        <v>146</v>
      </c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1"/>
      <c r="R98" s="152"/>
      <c r="S98" s="152"/>
      <c r="T98" s="150">
        <f>T99</f>
        <v>0</v>
      </c>
      <c r="U98" s="150">
        <f t="shared" si="30"/>
        <v>0</v>
      </c>
      <c r="V98" s="150">
        <f t="shared" si="30"/>
        <v>0</v>
      </c>
      <c r="W98" s="149">
        <f t="shared" si="30"/>
        <v>0</v>
      </c>
      <c r="X98" s="149">
        <f t="shared" si="30"/>
        <v>1416.5</v>
      </c>
      <c r="Y98" s="147"/>
    </row>
    <row r="99" spans="1:25" ht="75" customHeight="1" thickBot="1">
      <c r="A99" s="101" t="s">
        <v>217</v>
      </c>
      <c r="B99" s="146" t="s">
        <v>147</v>
      </c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5" t="s">
        <v>148</v>
      </c>
      <c r="R99" s="146" t="s">
        <v>30</v>
      </c>
      <c r="S99" s="146" t="s">
        <v>13</v>
      </c>
      <c r="T99" s="33">
        <v>0</v>
      </c>
      <c r="U99" s="33"/>
      <c r="V99" s="33"/>
      <c r="W99" s="34">
        <v>0</v>
      </c>
      <c r="X99" s="33">
        <v>1416.5</v>
      </c>
      <c r="Y99" s="147"/>
    </row>
    <row r="100" spans="1:25" ht="27" customHeight="1" thickBot="1">
      <c r="A100" s="2" t="s">
        <v>68</v>
      </c>
      <c r="B100" s="3" t="s">
        <v>149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4"/>
      <c r="R100" s="3"/>
      <c r="S100" s="3"/>
      <c r="T100" s="83">
        <f>T103+T101</f>
        <v>2462.7999999999997</v>
      </c>
      <c r="U100" s="83">
        <f t="shared" ref="U100:V100" si="31">U101+U103</f>
        <v>1440.4</v>
      </c>
      <c r="V100" s="83">
        <f t="shared" si="31"/>
        <v>1440.4</v>
      </c>
      <c r="W100" s="132">
        <f>W101+W103</f>
        <v>2278.4</v>
      </c>
      <c r="X100" s="132">
        <f>X101+X103</f>
        <v>3378.6000000000004</v>
      </c>
      <c r="Y100" s="147"/>
    </row>
    <row r="101" spans="1:25" ht="24.75" customHeight="1">
      <c r="A101" s="128" t="s">
        <v>69</v>
      </c>
      <c r="B101" s="126" t="s">
        <v>150</v>
      </c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3"/>
      <c r="R101" s="126"/>
      <c r="S101" s="126"/>
      <c r="T101" s="121">
        <f>T102</f>
        <v>50</v>
      </c>
      <c r="U101" s="121">
        <f t="shared" ref="U101:Y101" si="32">U102</f>
        <v>50</v>
      </c>
      <c r="V101" s="121">
        <f t="shared" si="32"/>
        <v>50</v>
      </c>
      <c r="W101" s="119">
        <f t="shared" si="32"/>
        <v>50</v>
      </c>
      <c r="X101" s="119">
        <f t="shared" si="32"/>
        <v>50</v>
      </c>
      <c r="Y101" s="81">
        <f t="shared" si="32"/>
        <v>0</v>
      </c>
    </row>
    <row r="102" spans="1:25" ht="50.25" customHeight="1">
      <c r="A102" s="102" t="s">
        <v>70</v>
      </c>
      <c r="B102" s="5" t="s">
        <v>151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122" t="s">
        <v>71</v>
      </c>
      <c r="R102" s="5" t="s">
        <v>30</v>
      </c>
      <c r="S102" s="5" t="s">
        <v>44</v>
      </c>
      <c r="T102" s="35">
        <v>50</v>
      </c>
      <c r="U102" s="35">
        <v>50</v>
      </c>
      <c r="V102" s="35">
        <v>50</v>
      </c>
      <c r="W102" s="36">
        <v>50</v>
      </c>
      <c r="X102" s="36">
        <v>50</v>
      </c>
      <c r="Y102" s="147"/>
    </row>
    <row r="103" spans="1:25" ht="22.5" customHeight="1">
      <c r="A103" s="108" t="s">
        <v>72</v>
      </c>
      <c r="B103" s="107" t="s">
        <v>152</v>
      </c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6"/>
      <c r="R103" s="107"/>
      <c r="S103" s="107"/>
      <c r="T103" s="105">
        <f>SUM(T104:T112)</f>
        <v>2412.7999999999997</v>
      </c>
      <c r="U103" s="105">
        <f t="shared" ref="U103:X103" si="33">SUM(U104:U112)</f>
        <v>1390.4</v>
      </c>
      <c r="V103" s="105">
        <f t="shared" si="33"/>
        <v>1390.4</v>
      </c>
      <c r="W103" s="104">
        <f t="shared" ref="W103" si="34">SUM(W104:W112)</f>
        <v>2228.4</v>
      </c>
      <c r="X103" s="104">
        <f t="shared" si="33"/>
        <v>3328.6000000000004</v>
      </c>
      <c r="Y103" s="147"/>
    </row>
    <row r="104" spans="1:25" ht="60" customHeight="1">
      <c r="A104" s="75" t="s">
        <v>220</v>
      </c>
      <c r="B104" s="5" t="s">
        <v>153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122" t="s">
        <v>53</v>
      </c>
      <c r="R104" s="5" t="s">
        <v>30</v>
      </c>
      <c r="S104" s="5" t="s">
        <v>56</v>
      </c>
      <c r="T104" s="40">
        <f>70+50+50</f>
        <v>170</v>
      </c>
      <c r="U104" s="40">
        <v>70</v>
      </c>
      <c r="V104" s="40">
        <v>70</v>
      </c>
      <c r="W104" s="41">
        <v>70</v>
      </c>
      <c r="X104" s="41">
        <v>70</v>
      </c>
      <c r="Y104" s="147"/>
    </row>
    <row r="105" spans="1:25" ht="84.75" customHeight="1">
      <c r="A105" s="99" t="s">
        <v>223</v>
      </c>
      <c r="B105" s="5" t="s">
        <v>180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122">
        <v>540</v>
      </c>
      <c r="R105" s="5" t="s">
        <v>14</v>
      </c>
      <c r="S105" s="5" t="s">
        <v>73</v>
      </c>
      <c r="T105" s="50">
        <f>150.5+400</f>
        <v>550.5</v>
      </c>
      <c r="U105" s="50">
        <v>500.5</v>
      </c>
      <c r="V105" s="50">
        <v>500.5</v>
      </c>
      <c r="W105" s="52">
        <v>0</v>
      </c>
      <c r="X105" s="52">
        <v>0</v>
      </c>
      <c r="Y105" s="113">
        <v>500.5</v>
      </c>
    </row>
    <row r="106" spans="1:25" ht="69" customHeight="1">
      <c r="A106" s="92" t="s">
        <v>203</v>
      </c>
      <c r="B106" s="5" t="s">
        <v>154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122" t="s">
        <v>48</v>
      </c>
      <c r="R106" s="5" t="s">
        <v>73</v>
      </c>
      <c r="S106" s="5" t="s">
        <v>17</v>
      </c>
      <c r="T106" s="37">
        <v>1027.5</v>
      </c>
      <c r="U106" s="37">
        <v>648.4</v>
      </c>
      <c r="V106" s="37">
        <v>648.4</v>
      </c>
      <c r="W106" s="38">
        <f>1000+100</f>
        <v>1100</v>
      </c>
      <c r="X106" s="38">
        <v>1150</v>
      </c>
      <c r="Y106" s="147"/>
    </row>
    <row r="107" spans="1:25" ht="66" customHeight="1">
      <c r="A107" s="98" t="s">
        <v>204</v>
      </c>
      <c r="B107" s="5" t="s">
        <v>154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22" t="s">
        <v>12</v>
      </c>
      <c r="R107" s="5" t="s">
        <v>73</v>
      </c>
      <c r="S107" s="5" t="s">
        <v>17</v>
      </c>
      <c r="T107" s="49">
        <v>57.3</v>
      </c>
      <c r="U107" s="49">
        <v>3.9</v>
      </c>
      <c r="V107" s="49">
        <v>3.9</v>
      </c>
      <c r="W107" s="39">
        <v>62.2</v>
      </c>
      <c r="X107" s="39">
        <v>118.4</v>
      </c>
      <c r="Y107" s="147"/>
    </row>
    <row r="108" spans="1:25" ht="111.75" customHeight="1">
      <c r="A108" s="124" t="s">
        <v>74</v>
      </c>
      <c r="B108" s="5" t="s">
        <v>155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22" t="s">
        <v>12</v>
      </c>
      <c r="R108" s="5" t="s">
        <v>30</v>
      </c>
      <c r="S108" s="5" t="s">
        <v>26</v>
      </c>
      <c r="T108" s="50">
        <v>0.2</v>
      </c>
      <c r="U108" s="51"/>
      <c r="V108" s="51"/>
      <c r="W108" s="52">
        <v>0.2</v>
      </c>
      <c r="X108" s="52">
        <v>0.2</v>
      </c>
      <c r="Y108" s="147"/>
    </row>
    <row r="109" spans="1:25" ht="90" customHeight="1">
      <c r="A109" s="164" t="s">
        <v>218</v>
      </c>
      <c r="B109" s="93" t="s">
        <v>157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22">
        <v>540</v>
      </c>
      <c r="R109" s="5" t="s">
        <v>30</v>
      </c>
      <c r="S109" s="5" t="s">
        <v>186</v>
      </c>
      <c r="T109" s="50">
        <v>226.6</v>
      </c>
      <c r="U109" s="51"/>
      <c r="V109" s="51"/>
      <c r="W109" s="52">
        <v>0</v>
      </c>
      <c r="X109" s="52">
        <v>0</v>
      </c>
      <c r="Y109" s="147"/>
    </row>
    <row r="110" spans="1:25" ht="88.5" customHeight="1">
      <c r="A110" s="74" t="s">
        <v>219</v>
      </c>
      <c r="B110" s="5" t="s">
        <v>156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22" t="s">
        <v>75</v>
      </c>
      <c r="R110" s="5" t="s">
        <v>30</v>
      </c>
      <c r="S110" s="5" t="s">
        <v>56</v>
      </c>
      <c r="T110" s="50">
        <v>76.7</v>
      </c>
      <c r="U110" s="50">
        <v>53.5</v>
      </c>
      <c r="V110" s="50">
        <v>53.5</v>
      </c>
      <c r="W110" s="52">
        <v>0</v>
      </c>
      <c r="X110" s="52">
        <v>0</v>
      </c>
      <c r="Y110" s="147"/>
    </row>
    <row r="111" spans="1:25" ht="59.25" customHeight="1">
      <c r="A111" s="42" t="s">
        <v>200</v>
      </c>
      <c r="B111" s="5" t="s">
        <v>201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22" t="s">
        <v>75</v>
      </c>
      <c r="R111" s="5" t="s">
        <v>30</v>
      </c>
      <c r="S111" s="5" t="s">
        <v>56</v>
      </c>
      <c r="T111" s="50">
        <v>304</v>
      </c>
      <c r="U111" s="50">
        <v>114.1</v>
      </c>
      <c r="V111" s="50">
        <v>114.1</v>
      </c>
      <c r="W111" s="52">
        <f>114.6-114.6</f>
        <v>0</v>
      </c>
      <c r="X111" s="52">
        <f>114.6-114.6</f>
        <v>0</v>
      </c>
      <c r="Y111" s="147"/>
    </row>
    <row r="112" spans="1:25" ht="48" customHeight="1" thickBot="1">
      <c r="A112" s="91" t="s">
        <v>159</v>
      </c>
      <c r="B112" s="80" t="s">
        <v>158</v>
      </c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97" t="s">
        <v>148</v>
      </c>
      <c r="R112" s="80" t="s">
        <v>30</v>
      </c>
      <c r="S112" s="80" t="s">
        <v>56</v>
      </c>
      <c r="T112" s="53">
        <v>0</v>
      </c>
      <c r="U112" s="54"/>
      <c r="V112" s="54"/>
      <c r="W112" s="55">
        <v>996</v>
      </c>
      <c r="X112" s="55">
        <v>1990</v>
      </c>
      <c r="Y112" s="147"/>
    </row>
    <row r="117" spans="1:24" ht="14.45" customHeight="1">
      <c r="A117" s="163" t="s">
        <v>202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</row>
    <row r="118" spans="1:24" ht="20.25" customHeight="1">
      <c r="A118" s="88" t="s">
        <v>207</v>
      </c>
      <c r="T118" s="89" t="s">
        <v>215</v>
      </c>
      <c r="U118" s="89"/>
      <c r="V118" s="89"/>
      <c r="W118" s="89"/>
      <c r="X118" s="130"/>
    </row>
    <row r="122" spans="1:24" ht="14.45" customHeight="1">
      <c r="T122" s="130"/>
      <c r="U122" s="130"/>
      <c r="V122" s="130"/>
      <c r="W122" s="130"/>
      <c r="X122" s="130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2024-11-25T11:46:28Z</cp:lastPrinted>
  <dcterms:created xsi:type="dcterms:W3CDTF">2017-12-26T12:28:56Z</dcterms:created>
  <dcterms:modified xsi:type="dcterms:W3CDTF">2024-11-25T11:47:23Z</dcterms:modified>
</cp:coreProperties>
</file>