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 firstSheet="1" activeTab="1"/>
  </bookViews>
  <sheets>
    <sheet name="Все года-2024-2026г." sheetId="3" state="hidden" r:id="rId1"/>
    <sheet name="Все года-2024-2026г. (2)" sheetId="4" r:id="rId2"/>
  </sheets>
  <definedNames>
    <definedName name="_xlnm.Print_Titles" localSheetId="0">'Все года-2024-2026г.'!$15:$15</definedName>
    <definedName name="_xlnm.Print_Titles" localSheetId="1">'Все года-2024-2026г. (2)'!$15:$15</definedName>
  </definedNames>
  <calcPr calcId="124519"/>
</workbook>
</file>

<file path=xl/calcChain.xml><?xml version="1.0" encoding="utf-8"?>
<calcChain xmlns="http://schemas.openxmlformats.org/spreadsheetml/2006/main">
  <c r="T50" i="4"/>
  <c r="T63" l="1"/>
  <c r="T82"/>
  <c r="T21"/>
  <c r="W66"/>
  <c r="T93"/>
  <c r="T92" s="1"/>
  <c r="T91" s="1"/>
  <c r="T77"/>
  <c r="U49"/>
  <c r="U48" s="1"/>
  <c r="V49"/>
  <c r="V48" s="1"/>
  <c r="W49"/>
  <c r="W48" s="1"/>
  <c r="X49"/>
  <c r="X48" s="1"/>
  <c r="T55"/>
  <c r="T76"/>
  <c r="T41"/>
  <c r="T33" s="1"/>
  <c r="T81"/>
  <c r="T100"/>
  <c r="T99" s="1"/>
  <c r="T98" s="1"/>
  <c r="T53"/>
  <c r="T52" s="1"/>
  <c r="T49" s="1"/>
  <c r="X82"/>
  <c r="W46"/>
  <c r="W45" s="1"/>
  <c r="W60"/>
  <c r="W59" s="1"/>
  <c r="T20"/>
  <c r="U74"/>
  <c r="V74"/>
  <c r="W74"/>
  <c r="X74"/>
  <c r="T74"/>
  <c r="X98"/>
  <c r="X99"/>
  <c r="W99"/>
  <c r="W98" s="1"/>
  <c r="V99"/>
  <c r="V98" s="1"/>
  <c r="U99"/>
  <c r="U98" s="1"/>
  <c r="Z98"/>
  <c r="Y98"/>
  <c r="Z96"/>
  <c r="Y96"/>
  <c r="X96"/>
  <c r="X95" s="1"/>
  <c r="W96"/>
  <c r="W95" s="1"/>
  <c r="V96"/>
  <c r="V95" s="1"/>
  <c r="U96"/>
  <c r="U95" s="1"/>
  <c r="T96"/>
  <c r="T95" s="1"/>
  <c r="Z92"/>
  <c r="Y92"/>
  <c r="X92"/>
  <c r="X91" s="1"/>
  <c r="W92"/>
  <c r="W91" s="1"/>
  <c r="V92"/>
  <c r="V91" s="1"/>
  <c r="U92"/>
  <c r="U91" s="1"/>
  <c r="Z89"/>
  <c r="Y89"/>
  <c r="X89"/>
  <c r="X88" s="1"/>
  <c r="W89"/>
  <c r="W88" s="1"/>
  <c r="V89"/>
  <c r="V88" s="1"/>
  <c r="U89"/>
  <c r="U88" s="1"/>
  <c r="T89"/>
  <c r="T88" s="1"/>
  <c r="X87"/>
  <c r="W87"/>
  <c r="V83"/>
  <c r="U83"/>
  <c r="V78"/>
  <c r="U78"/>
  <c r="W73"/>
  <c r="W70" s="1"/>
  <c r="V73"/>
  <c r="U73"/>
  <c r="AD70"/>
  <c r="Z66"/>
  <c r="Z62" s="1"/>
  <c r="X66"/>
  <c r="V66"/>
  <c r="U66"/>
  <c r="T66"/>
  <c r="X63"/>
  <c r="W63"/>
  <c r="V63"/>
  <c r="U63"/>
  <c r="Y62"/>
  <c r="X59"/>
  <c r="V59"/>
  <c r="U59"/>
  <c r="T59"/>
  <c r="Z57"/>
  <c r="Y57"/>
  <c r="X57"/>
  <c r="X56" s="1"/>
  <c r="W57"/>
  <c r="V57"/>
  <c r="U57"/>
  <c r="T57"/>
  <c r="Z49"/>
  <c r="Y49"/>
  <c r="Z45"/>
  <c r="Y45"/>
  <c r="X45"/>
  <c r="X44" s="1"/>
  <c r="V45"/>
  <c r="V44" s="1"/>
  <c r="U45"/>
  <c r="U44" s="1"/>
  <c r="T45"/>
  <c r="T44" s="1"/>
  <c r="X42"/>
  <c r="X33" s="1"/>
  <c r="W42"/>
  <c r="W33" s="1"/>
  <c r="V42"/>
  <c r="V33" s="1"/>
  <c r="U42"/>
  <c r="U33" s="1"/>
  <c r="Z33"/>
  <c r="Y33"/>
  <c r="Y17" s="1"/>
  <c r="X29"/>
  <c r="W29"/>
  <c r="V29"/>
  <c r="U29"/>
  <c r="T29"/>
  <c r="X27"/>
  <c r="W27"/>
  <c r="V27"/>
  <c r="U27"/>
  <c r="T27"/>
  <c r="X23"/>
  <c r="X18" s="1"/>
  <c r="W23"/>
  <c r="W18" s="1"/>
  <c r="Z20"/>
  <c r="Y20"/>
  <c r="V18"/>
  <c r="U18"/>
  <c r="T18" i="3"/>
  <c r="X59"/>
  <c r="U87"/>
  <c r="V87"/>
  <c r="W87"/>
  <c r="X87"/>
  <c r="U66"/>
  <c r="V66"/>
  <c r="W66"/>
  <c r="X66"/>
  <c r="U60"/>
  <c r="V60"/>
  <c r="W60"/>
  <c r="X60"/>
  <c r="Y59"/>
  <c r="Z59"/>
  <c r="U44"/>
  <c r="V44"/>
  <c r="W44"/>
  <c r="X44"/>
  <c r="Y17"/>
  <c r="Z17"/>
  <c r="T66"/>
  <c r="U33"/>
  <c r="U17" s="1"/>
  <c r="V33"/>
  <c r="V17" s="1"/>
  <c r="W33"/>
  <c r="W17" s="1"/>
  <c r="X33"/>
  <c r="T33"/>
  <c r="T17" s="1"/>
  <c r="X45"/>
  <c r="W45"/>
  <c r="T45"/>
  <c r="T88"/>
  <c r="T95"/>
  <c r="T92"/>
  <c r="T56"/>
  <c r="T54"/>
  <c r="T49"/>
  <c r="T27"/>
  <c r="W95"/>
  <c r="W94" s="1"/>
  <c r="W92"/>
  <c r="W91" s="1"/>
  <c r="W88"/>
  <c r="W85"/>
  <c r="W84" s="1"/>
  <c r="W83"/>
  <c r="W74"/>
  <c r="W69"/>
  <c r="W62"/>
  <c r="W56"/>
  <c r="W54"/>
  <c r="W49"/>
  <c r="W48" s="1"/>
  <c r="W42"/>
  <c r="W29"/>
  <c r="W27"/>
  <c r="W23"/>
  <c r="W18" s="1"/>
  <c r="U56" i="4" l="1"/>
  <c r="X70"/>
  <c r="X62" s="1"/>
  <c r="T56"/>
  <c r="V56"/>
  <c r="T48"/>
  <c r="W44"/>
  <c r="W56"/>
  <c r="U70"/>
  <c r="U62" s="1"/>
  <c r="V70"/>
  <c r="V62" s="1"/>
  <c r="T18"/>
  <c r="T17" s="1"/>
  <c r="T70"/>
  <c r="T62" s="1"/>
  <c r="Z18"/>
  <c r="Z17" s="1"/>
  <c r="W62"/>
  <c r="X17"/>
  <c r="V17"/>
  <c r="W17"/>
  <c r="U17"/>
  <c r="W59" i="3"/>
  <c r="U59"/>
  <c r="V59"/>
  <c r="W53"/>
  <c r="X54"/>
  <c r="Y20"/>
  <c r="Z20"/>
  <c r="U20"/>
  <c r="U18" s="1"/>
  <c r="V20"/>
  <c r="V18" s="1"/>
  <c r="X95"/>
  <c r="U95"/>
  <c r="V95"/>
  <c r="U85"/>
  <c r="V85"/>
  <c r="X85"/>
  <c r="U79"/>
  <c r="V79"/>
  <c r="U74"/>
  <c r="V74"/>
  <c r="X74"/>
  <c r="U70"/>
  <c r="V70"/>
  <c r="U69"/>
  <c r="V69"/>
  <c r="X69"/>
  <c r="U56"/>
  <c r="V56"/>
  <c r="X56"/>
  <c r="U49"/>
  <c r="V49"/>
  <c r="V48" s="1"/>
  <c r="X49"/>
  <c r="X48" s="1"/>
  <c r="U45"/>
  <c r="V45"/>
  <c r="T29"/>
  <c r="U27"/>
  <c r="V27"/>
  <c r="X27"/>
  <c r="U42"/>
  <c r="V42"/>
  <c r="X42"/>
  <c r="U62"/>
  <c r="V62"/>
  <c r="X62"/>
  <c r="X83"/>
  <c r="X88"/>
  <c r="AE66"/>
  <c r="U48"/>
  <c r="Y88"/>
  <c r="Z88"/>
  <c r="T48"/>
  <c r="U29"/>
  <c r="V29"/>
  <c r="X29"/>
  <c r="X23"/>
  <c r="V16" i="4" l="1"/>
  <c r="T16"/>
  <c r="X16"/>
  <c r="U16"/>
  <c r="W16"/>
  <c r="Z16"/>
  <c r="W16" i="3"/>
  <c r="X18"/>
  <c r="X17" s="1"/>
  <c r="T62"/>
  <c r="U54"/>
  <c r="V54"/>
  <c r="U88"/>
  <c r="V88"/>
  <c r="T60"/>
  <c r="Y54"/>
  <c r="Z54"/>
  <c r="X53" l="1"/>
  <c r="U53"/>
  <c r="V53"/>
  <c r="U94" l="1"/>
  <c r="V94"/>
  <c r="X94"/>
  <c r="Y94"/>
  <c r="Z94"/>
  <c r="T94"/>
  <c r="U92"/>
  <c r="U91" s="1"/>
  <c r="V92"/>
  <c r="V91" s="1"/>
  <c r="X92"/>
  <c r="X91" s="1"/>
  <c r="Y92"/>
  <c r="Z92"/>
  <c r="T91"/>
  <c r="T87"/>
  <c r="U84"/>
  <c r="V84"/>
  <c r="X84"/>
  <c r="Y85"/>
  <c r="Z85"/>
  <c r="T85"/>
  <c r="T84" s="1"/>
  <c r="Y49"/>
  <c r="Z49"/>
  <c r="Y45"/>
  <c r="Z45"/>
  <c r="T44"/>
  <c r="Y33"/>
  <c r="Z33"/>
  <c r="Z18"/>
  <c r="X16" l="1"/>
  <c r="T53"/>
  <c r="V16"/>
  <c r="U16"/>
  <c r="Z62"/>
  <c r="T59"/>
  <c r="T16" l="1"/>
  <c r="Z16"/>
</calcChain>
</file>

<file path=xl/sharedStrings.xml><?xml version="1.0" encoding="utf-8"?>
<sst xmlns="http://schemas.openxmlformats.org/spreadsheetml/2006/main" count="828" uniqueCount="199">
  <si>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</si>
  <si>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</si>
  <si>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</si>
  <si>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</si>
  <si>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</si>
  <si>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</si>
  <si>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</si>
  <si>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</si>
  <si>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</si>
  <si>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</si>
  <si>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</si>
  <si>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</si>
  <si>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</si>
  <si>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</si>
  <si>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</si>
  <si>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</si>
  <si>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</si>
  <si>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</si>
  <si>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</si>
  <si>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</si>
  <si>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</si>
  <si>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</si>
  <si>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</si>
  <si>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</si>
  <si>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</si>
  <si>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</si>
  <si>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</si>
  <si>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</si>
  <si>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</si>
  <si>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</si>
  <si>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</si>
  <si>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</si>
  <si>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</si>
  <si>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</si>
  <si>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</si>
  <si>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</si>
  <si>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</si>
  <si>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</si>
  <si>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</si>
  <si>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</si>
  <si>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</si>
  <si>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</si>
  <si>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</si>
  <si>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</si>
  <si>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</si>
  <si>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</si>
  <si>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</si>
  <si>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</si>
  <si>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</si>
  <si>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</si>
  <si>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</si>
  <si>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</si>
  <si>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</si>
  <si>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</si>
  <si>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</si>
  <si>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</si>
  <si>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</si>
  <si>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</si>
  <si>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</si>
  <si>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</si>
  <si>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</si>
  <si>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</si>
  <si>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</si>
  <si>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</si>
  <si>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</si>
  <si>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</si>
  <si>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</si>
  <si>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</si>
  <si>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</si>
  <si>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</si>
  <si>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</si>
  <si>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</si>
  <si>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</si>
  <si>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</si>
  <si>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</si>
  <si>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</si>
  <si>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</si>
  <si>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</si>
  <si>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</si>
  <si>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</si>
  <si>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</si>
  <si>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</si>
  <si>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</si>
  <si>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</si>
  <si>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</si>
  <si>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</si>
  <si>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</si>
  <si>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</si>
  <si>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</si>
  <si>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</si>
  <si>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</si>
  <si>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</si>
  <si>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</si>
  <si>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</si>
  <si>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</si>
  <si>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</si>
  <si>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</si>
  <si>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</si>
  <si>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</si>
  <si>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</si>
  <si>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</si>
  <si>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</si>
  <si>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</si>
  <si>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</si>
  <si>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</si>
  <si>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</si>
  <si>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</si>
  <si>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</si>
  <si>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</si>
  <si>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</si>
  <si>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</si>
  <si>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</si>
  <si>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</si>
  <si>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</si>
  <si>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</si>
  <si>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</si>
  <si>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</si>
  <si>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</si>
  <si>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</si>
  <si>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</si>
  <si>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</si>
  <si>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</si>
  <si>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</si>
  <si>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</si>
  <si>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</si>
  <si>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</si>
  <si>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</si>
  <si>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</si>
  <si>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</si>
  <si>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</si>
  <si>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</si>
  <si>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</si>
  <si>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</si>
  <si>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</si>
  <si>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</si>
  <si>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</si>
  <si>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</si>
  <si>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</si>
  <si>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</si>
  <si>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</si>
  <si>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</si>
  <si>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</si>
  <si>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</si>
  <si>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</si>
  <si>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</si>
  <si>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</si>
  <si>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</si>
  <si>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</si>
  <si>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</si>
  <si>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03.3.00.28830</t>
  </si>
  <si>
    <t>14</t>
  </si>
  <si>
    <t>13.1.00.28601</t>
  </si>
  <si>
    <t>851</t>
  </si>
  <si>
    <t>99.9.00.28600</t>
  </si>
  <si>
    <t>2025 г.</t>
  </si>
  <si>
    <t>10.1.00.85020</t>
  </si>
  <si>
    <t>ПРОЕКТ</t>
  </si>
  <si>
    <t>Приложение № 4</t>
  </si>
  <si>
    <t>Иные межбюджетные трансферты передаваемые для обеспечения жителей поселения  услугами организации культуры</t>
  </si>
  <si>
    <t xml:space="preserve">района на 2024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</si>
  <si>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</si>
  <si>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Сумма 2024 г.</t>
  </si>
  <si>
    <t>2026 г.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</si>
  <si>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</si>
  <si>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99.9.00.85050</t>
  </si>
  <si>
    <t>Расходы по содержанию территории сельского поселения ,  а так же  ремонту  мусорных контейнеров и площадок к ними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</si>
  <si>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</si>
  <si>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</si>
  <si>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</si>
  <si>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</si>
  <si>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03.1.00.28840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</si>
  <si>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</si>
  <si>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Председатель собрания депутатов  </t>
  </si>
  <si>
    <t>А.Д.Буцкий</t>
  </si>
  <si>
    <t>Расходы по  дезинфекции  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</si>
  <si>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животных,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</si>
  <si>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</si>
  <si>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</si>
  <si>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 xml:space="preserve">к проекту    решения  Собрания депутатов </t>
  </si>
  <si>
    <t>2025 и 2026 годов" от   ___ ноября 2023  № ____</t>
  </si>
  <si>
    <t>Глава Кулешовского сельского поселения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</si>
  <si>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2024 год и плановый период 2025 и 2026 годов</t>
  </si>
  <si>
    <t>А.М.Огай</t>
  </si>
  <si>
    <t>05.1.00.28960</t>
  </si>
  <si>
    <t>410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</si>
  <si>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</si>
  <si>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</si>
  <si>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Расходы на подготовку и проведение выборов органов местного самоуправления в 2026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</si>
  <si>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</si>
  <si>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подготовку и проведение выборов органов местного самоуправления в 2021 году,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</si>
  <si>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</si>
  <si>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(Уплата налогов, сборов и иных платежей)</t>
  </si>
  <si>
    <t>Расходы на покупку, содержание и ремонт маневренного фонда в рамках подпрограммы "Развитие жилищного хозяйства в сельском поселении" муниципальной программы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</si>
  <si>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</si>
  <si>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теплоснабжения,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</si>
  <si>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Расходы из резервного фонда Главы Администрации Кулешовского сельского поселения, по иным непрограммным мероприятиям в рамках непрограммного направления расходов органов местного самоуправления (Резервные средства)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</si>
  <si>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 Кулешовского 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</si>
  <si>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к   решению  Собрания депутатов </t>
  </si>
  <si>
    <t>2025 и 2026 годов" от    08.07.2024  №   124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</si>
</sst>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9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6"/>
      <color indexed="8"/>
      <name val="Times New Roman"/>
      <family val="1"/>
      <charset val="204"/>
    </font>
    <font>
      <sz val="16"/>
      <color indexed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7">
    <xf numFmtId="0" fontId="0" fillId="0" borderId="0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  <xf numFmtId="0" fontId="20" fillId="2" borderId="1"/>
  </cellStyleXfs>
  <cellXfs count="198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4" fillId="2" borderId="24" xfId="0" applyNumberFormat="1" applyFont="1" applyFill="1" applyBorder="1" applyAlignment="1">
      <alignment horizontal="right" vertical="center"/>
    </xf>
    <xf numFmtId="165" fontId="14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3" fillId="5" borderId="24" xfId="0" applyNumberFormat="1" applyFont="1" applyFill="1" applyBorder="1" applyAlignment="1">
      <alignment horizontal="center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4" fillId="5" borderId="3" xfId="0" applyNumberFormat="1" applyFont="1" applyFill="1" applyBorder="1" applyAlignment="1">
      <alignment horizontal="right" vertical="center"/>
    </xf>
    <xf numFmtId="165" fontId="14" fillId="5" borderId="4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right"/>
    </xf>
    <xf numFmtId="165" fontId="16" fillId="4" borderId="21" xfId="0" applyNumberFormat="1" applyFont="1" applyFill="1" applyBorder="1" applyAlignment="1">
      <alignment horizontal="right" vertical="center"/>
    </xf>
    <xf numFmtId="165" fontId="16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6" fillId="4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justify" vertical="center" wrapText="1"/>
    </xf>
    <xf numFmtId="164" fontId="14" fillId="2" borderId="11" xfId="1" applyNumberFormat="1" applyFont="1" applyFill="1" applyBorder="1" applyAlignment="1">
      <alignment horizontal="justify" vertical="center" wrapText="1"/>
    </xf>
    <xf numFmtId="164" fontId="6" fillId="5" borderId="11" xfId="4" applyNumberFormat="1" applyFont="1" applyFill="1" applyBorder="1" applyAlignment="1">
      <alignment horizontal="justify" vertical="center" wrapText="1"/>
    </xf>
    <xf numFmtId="164" fontId="6" fillId="5" borderId="16" xfId="6" applyNumberFormat="1" applyFont="1" applyFill="1" applyBorder="1" applyAlignment="1">
      <alignment horizontal="justify" vertical="center" wrapText="1"/>
    </xf>
    <xf numFmtId="165" fontId="10" fillId="4" borderId="1" xfId="0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15" fillId="5" borderId="12" xfId="0" applyNumberFormat="1" applyFont="1" applyFill="1" applyBorder="1" applyAlignment="1">
      <alignment horizontal="right" vertical="center"/>
    </xf>
    <xf numFmtId="165" fontId="14" fillId="5" borderId="17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17" fillId="5" borderId="3" xfId="0" applyFont="1" applyFill="1" applyBorder="1" applyAlignment="1">
      <alignment vertical="center"/>
    </xf>
    <xf numFmtId="165" fontId="14" fillId="5" borderId="14" xfId="0" applyNumberFormat="1" applyFont="1" applyFill="1" applyBorder="1" applyAlignment="1">
      <alignment horizontal="right" vertical="center"/>
    </xf>
    <xf numFmtId="0" fontId="17" fillId="5" borderId="14" xfId="0" applyFont="1" applyFill="1" applyBorder="1" applyAlignment="1">
      <alignment vertical="center"/>
    </xf>
    <xf numFmtId="165" fontId="14" fillId="5" borderId="15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165" fontId="16" fillId="5" borderId="3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11" xfId="3" applyNumberFormat="1" applyFont="1" applyFill="1" applyBorder="1" applyAlignment="1">
      <alignment vertical="center" wrapText="1"/>
    </xf>
    <xf numFmtId="0" fontId="6" fillId="2" borderId="11" xfId="1" applyNumberFormat="1" applyFont="1" applyFill="1" applyBorder="1" applyAlignment="1">
      <alignment vertical="center" wrapText="1"/>
    </xf>
    <xf numFmtId="165" fontId="13" fillId="5" borderId="2" xfId="0" applyNumberFormat="1" applyFont="1" applyFill="1" applyBorder="1" applyAlignment="1">
      <alignment horizontal="right" vertical="center"/>
    </xf>
    <xf numFmtId="165" fontId="13" fillId="5" borderId="12" xfId="0" applyNumberFormat="1" applyFont="1" applyFill="1" applyBorder="1" applyAlignment="1">
      <alignment horizontal="right"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165" fontId="24" fillId="5" borderId="2" xfId="0" applyNumberFormat="1" applyFont="1" applyFill="1" applyBorder="1" applyAlignment="1">
      <alignment horizontal="right" vertical="center"/>
    </xf>
    <xf numFmtId="49" fontId="25" fillId="2" borderId="2" xfId="0" applyNumberFormat="1" applyFont="1" applyFill="1" applyBorder="1" applyAlignment="1">
      <alignment horizontal="center" vertical="center" wrapText="1"/>
    </xf>
    <xf numFmtId="165" fontId="24" fillId="5" borderId="12" xfId="0" applyNumberFormat="1" applyFont="1" applyFill="1" applyBorder="1" applyAlignment="1">
      <alignment horizontal="right" vertical="center"/>
    </xf>
    <xf numFmtId="49" fontId="13" fillId="2" borderId="3" xfId="0" applyNumberFormat="1" applyFont="1" applyFill="1" applyBorder="1" applyAlignment="1">
      <alignment horizontal="center" vertical="center" wrapText="1"/>
    </xf>
    <xf numFmtId="165" fontId="13" fillId="5" borderId="3" xfId="0" applyNumberFormat="1" applyFont="1" applyFill="1" applyBorder="1" applyAlignment="1">
      <alignment horizontal="right" vertical="center"/>
    </xf>
    <xf numFmtId="165" fontId="23" fillId="5" borderId="3" xfId="0" applyNumberFormat="1" applyFont="1" applyFill="1" applyBorder="1" applyAlignment="1">
      <alignment horizontal="right" vertical="center"/>
    </xf>
    <xf numFmtId="165" fontId="13" fillId="5" borderId="17" xfId="0" applyNumberFormat="1" applyFont="1" applyFill="1" applyBorder="1" applyAlignment="1">
      <alignment horizontal="right" vertical="center"/>
    </xf>
    <xf numFmtId="49" fontId="23" fillId="4" borderId="21" xfId="0" applyNumberFormat="1" applyFont="1" applyFill="1" applyBorder="1" applyAlignment="1">
      <alignment horizontal="center" vertical="center" wrapText="1"/>
    </xf>
    <xf numFmtId="165" fontId="23" fillId="4" borderId="21" xfId="0" applyNumberFormat="1" applyFont="1" applyFill="1" applyBorder="1" applyAlignment="1">
      <alignment horizontal="right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right" vertical="center"/>
    </xf>
    <xf numFmtId="165" fontId="23" fillId="4" borderId="22" xfId="0" applyNumberFormat="1" applyFont="1" applyFill="1" applyBorder="1" applyAlignment="1">
      <alignment horizontal="right" vertical="center"/>
    </xf>
    <xf numFmtId="165" fontId="13" fillId="5" borderId="4" xfId="0" applyNumberFormat="1" applyFont="1" applyFill="1" applyBorder="1" applyAlignment="1">
      <alignment horizontal="right" vertical="center"/>
    </xf>
    <xf numFmtId="49" fontId="25" fillId="2" borderId="4" xfId="0" applyNumberFormat="1" applyFont="1" applyFill="1" applyBorder="1" applyAlignment="1">
      <alignment horizontal="center" vertical="center" wrapText="1"/>
    </xf>
    <xf numFmtId="165" fontId="25" fillId="2" borderId="4" xfId="0" applyNumberFormat="1" applyFont="1" applyFill="1" applyBorder="1" applyAlignment="1">
      <alignment horizontal="right" vertical="center"/>
    </xf>
    <xf numFmtId="165" fontId="25" fillId="2" borderId="19" xfId="0" applyNumberFormat="1" applyFont="1" applyFill="1" applyBorder="1" applyAlignment="1">
      <alignment horizontal="right" vertical="center"/>
    </xf>
    <xf numFmtId="165" fontId="13" fillId="2" borderId="2" xfId="0" applyNumberFormat="1" applyFont="1" applyFill="1" applyBorder="1" applyAlignment="1">
      <alignment horizontal="right" vertical="center"/>
    </xf>
    <xf numFmtId="165" fontId="13" fillId="2" borderId="12" xfId="0" applyNumberFormat="1" applyFont="1" applyFill="1" applyBorder="1" applyAlignment="1">
      <alignment horizontal="right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49" fontId="13" fillId="5" borderId="3" xfId="0" applyNumberFormat="1" applyFont="1" applyFill="1" applyBorder="1" applyAlignment="1">
      <alignment horizontal="center" vertical="center" wrapText="1"/>
    </xf>
    <xf numFmtId="49" fontId="25" fillId="4" borderId="4" xfId="0" applyNumberFormat="1" applyFont="1" applyFill="1" applyBorder="1" applyAlignment="1">
      <alignment horizontal="center" vertical="center" wrapText="1"/>
    </xf>
    <xf numFmtId="165" fontId="25" fillId="4" borderId="4" xfId="0" applyNumberFormat="1" applyFont="1" applyFill="1" applyBorder="1" applyAlignment="1">
      <alignment horizontal="right" vertical="center"/>
    </xf>
    <xf numFmtId="49" fontId="25" fillId="4" borderId="2" xfId="0" applyNumberFormat="1" applyFont="1" applyFill="1" applyBorder="1" applyAlignment="1">
      <alignment horizontal="center" vertical="center" wrapText="1"/>
    </xf>
    <xf numFmtId="165" fontId="25" fillId="4" borderId="2" xfId="0" applyNumberFormat="1" applyFont="1" applyFill="1" applyBorder="1" applyAlignment="1">
      <alignment horizontal="right" vertical="center"/>
    </xf>
    <xf numFmtId="165" fontId="25" fillId="4" borderId="12" xfId="0" applyNumberFormat="1" applyFont="1" applyFill="1" applyBorder="1" applyAlignment="1">
      <alignment horizontal="right" vertical="center"/>
    </xf>
    <xf numFmtId="165" fontId="23" fillId="5" borderId="2" xfId="0" applyNumberFormat="1" applyFont="1" applyFill="1" applyBorder="1" applyAlignment="1">
      <alignment horizontal="right" vertical="center"/>
    </xf>
    <xf numFmtId="49" fontId="23" fillId="4" borderId="2" xfId="0" applyNumberFormat="1" applyFont="1" applyFill="1" applyBorder="1" applyAlignment="1">
      <alignment horizontal="center" vertical="center" wrapText="1"/>
    </xf>
    <xf numFmtId="165" fontId="23" fillId="4" borderId="2" xfId="0" applyNumberFormat="1" applyFont="1" applyFill="1" applyBorder="1" applyAlignment="1">
      <alignment horizontal="right" vertical="center"/>
    </xf>
    <xf numFmtId="165" fontId="13" fillId="2" borderId="19" xfId="0" applyNumberFormat="1" applyFont="1" applyFill="1" applyBorder="1" applyAlignment="1">
      <alignment horizontal="right" vertical="center"/>
    </xf>
    <xf numFmtId="49" fontId="13" fillId="2" borderId="24" xfId="0" applyNumberFormat="1" applyFont="1" applyFill="1" applyBorder="1" applyAlignment="1">
      <alignment horizontal="center" vertical="center" wrapText="1"/>
    </xf>
    <xf numFmtId="165" fontId="13" fillId="5" borderId="24" xfId="0" applyNumberFormat="1" applyFont="1" applyFill="1" applyBorder="1" applyAlignment="1">
      <alignment horizontal="right" vertical="center"/>
    </xf>
    <xf numFmtId="165" fontId="13" fillId="2" borderId="24" xfId="0" applyNumberFormat="1" applyFont="1" applyFill="1" applyBorder="1" applyAlignment="1">
      <alignment horizontal="right" vertical="center"/>
    </xf>
    <xf numFmtId="165" fontId="13" fillId="2" borderId="25" xfId="0" applyNumberFormat="1" applyFont="1" applyFill="1" applyBorder="1" applyAlignment="1">
      <alignment horizontal="right" vertical="center"/>
    </xf>
    <xf numFmtId="0" fontId="26" fillId="5" borderId="3" xfId="0" applyFont="1" applyFill="1" applyBorder="1" applyAlignment="1">
      <alignment vertical="center"/>
    </xf>
    <xf numFmtId="49" fontId="13" fillId="5" borderId="14" xfId="0" applyNumberFormat="1" applyFont="1" applyFill="1" applyBorder="1" applyAlignment="1">
      <alignment horizontal="center" vertical="center" wrapText="1"/>
    </xf>
    <xf numFmtId="165" fontId="13" fillId="5" borderId="14" xfId="0" applyNumberFormat="1" applyFont="1" applyFill="1" applyBorder="1" applyAlignment="1">
      <alignment horizontal="right" vertical="center"/>
    </xf>
    <xf numFmtId="0" fontId="26" fillId="5" borderId="14" xfId="0" applyFont="1" applyFill="1" applyBorder="1" applyAlignment="1">
      <alignment vertical="center"/>
    </xf>
    <xf numFmtId="165" fontId="13" fillId="5" borderId="15" xfId="0" applyNumberFormat="1" applyFont="1" applyFill="1" applyBorder="1" applyAlignment="1">
      <alignment horizontal="right" vertical="center"/>
    </xf>
    <xf numFmtId="165" fontId="13" fillId="3" borderId="2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49" fontId="27" fillId="2" borderId="11" xfId="0" applyNumberFormat="1" applyFont="1" applyFill="1" applyBorder="1" applyAlignment="1">
      <alignment horizontal="justify" vertical="center" wrapText="1"/>
    </xf>
    <xf numFmtId="49" fontId="28" fillId="2" borderId="18" xfId="0" applyNumberFormat="1" applyFont="1" applyFill="1" applyBorder="1" applyAlignment="1">
      <alignment horizontal="justify" vertical="center" wrapText="1"/>
    </xf>
    <xf numFmtId="164" fontId="8" fillId="5" borderId="11" xfId="0" applyNumberFormat="1" applyFont="1" applyFill="1" applyBorder="1" applyAlignment="1">
      <alignment horizontal="justify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164" fontId="28" fillId="5" borderId="11" xfId="0" applyNumberFormat="1" applyFont="1" applyFill="1" applyBorder="1" applyAlignment="1">
      <alignment horizontal="justify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49" fontId="6" fillId="5" borderId="24" xfId="0" applyNumberFormat="1" applyFont="1" applyFill="1" applyBorder="1" applyAlignment="1">
      <alignment horizontal="center" vertical="center" wrapText="1"/>
    </xf>
    <xf numFmtId="49" fontId="6" fillId="5" borderId="11" xfId="0" applyNumberFormat="1" applyFont="1" applyFill="1" applyBorder="1" applyAlignment="1">
      <alignment horizontal="justify" vertical="center" wrapText="1"/>
    </xf>
    <xf numFmtId="164" fontId="14" fillId="2" borderId="2" xfId="10" applyNumberFormat="1" applyFont="1" applyBorder="1" applyAlignment="1">
      <alignment horizontal="justify" vertical="center" wrapText="1"/>
    </xf>
    <xf numFmtId="0" fontId="6" fillId="2" borderId="2" xfId="11" applyFont="1" applyBorder="1" applyAlignment="1">
      <alignment horizontal="justify" vertical="center" wrapText="1"/>
    </xf>
    <xf numFmtId="164" fontId="14" fillId="2" borderId="2" xfId="12" applyNumberFormat="1" applyFont="1" applyBorder="1" applyAlignment="1">
      <alignment horizontal="justify" vertical="center" wrapText="1"/>
    </xf>
    <xf numFmtId="164" fontId="14" fillId="2" borderId="2" xfId="13" applyNumberFormat="1" applyFont="1" applyBorder="1" applyAlignment="1">
      <alignment horizontal="justify" vertical="center" wrapText="1"/>
    </xf>
    <xf numFmtId="49" fontId="14" fillId="2" borderId="2" xfId="14" applyNumberFormat="1" applyFont="1" applyBorder="1" applyAlignment="1">
      <alignment horizontal="justify" vertical="center" wrapText="1"/>
    </xf>
    <xf numFmtId="164" fontId="14" fillId="2" borderId="2" xfId="102" applyNumberFormat="1" applyFont="1" applyBorder="1" applyAlignment="1">
      <alignment horizontal="justify" vertical="center" wrapText="1"/>
    </xf>
    <xf numFmtId="164" fontId="6" fillId="2" borderId="2" xfId="103" applyNumberFormat="1" applyFont="1" applyFill="1" applyBorder="1" applyAlignment="1">
      <alignment horizontal="justify" vertical="center" wrapText="1"/>
    </xf>
    <xf numFmtId="164" fontId="6" fillId="2" borderId="11" xfId="8" applyNumberFormat="1" applyFont="1" applyFill="1" applyBorder="1" applyAlignment="1">
      <alignment horizontal="justify" vertical="center" wrapText="1"/>
    </xf>
    <xf numFmtId="165" fontId="25" fillId="5" borderId="2" xfId="0" applyNumberFormat="1" applyFont="1" applyFill="1" applyBorder="1" applyAlignment="1">
      <alignment horizontal="right" vertical="center"/>
    </xf>
    <xf numFmtId="49" fontId="6" fillId="2" borderId="2" xfId="106" applyNumberFormat="1" applyFont="1" applyFill="1" applyBorder="1" applyAlignment="1">
      <alignment horizontal="center" vertical="center" wrapText="1"/>
    </xf>
    <xf numFmtId="165" fontId="14" fillId="5" borderId="2" xfId="106" applyNumberFormat="1" applyFont="1" applyFill="1" applyBorder="1" applyAlignment="1">
      <alignment horizontal="right" vertical="center"/>
    </xf>
    <xf numFmtId="164" fontId="6" fillId="2" borderId="11" xfId="8" applyNumberFormat="1" applyFont="1" applyFill="1" applyBorder="1" applyAlignment="1">
      <alignment horizontal="justify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07">
    <cellStyle name="Обычный" xfId="0" builtinId="0"/>
    <cellStyle name="Обычный 10" xfId="13"/>
    <cellStyle name="Обычный 10 2" xfId="101"/>
    <cellStyle name="Обычный 10 3" xfId="104"/>
    <cellStyle name="Обычный 11" xfId="14"/>
    <cellStyle name="Обычный 11 2" xfId="102"/>
    <cellStyle name="Обычный 11 3" xfId="105"/>
    <cellStyle name="Обычный 12" xfId="106"/>
    <cellStyle name="Обычный 13" xfId="100"/>
    <cellStyle name="Обычный 14" xfId="22"/>
    <cellStyle name="Обычный 15" xfId="103"/>
    <cellStyle name="Обычный 2" xfId="1"/>
    <cellStyle name="Обычный 2 10" xfId="16"/>
    <cellStyle name="Обычный 2 11" xfId="18"/>
    <cellStyle name="Обычный 2 12" xfId="23"/>
    <cellStyle name="Обычный 2 13" xfId="17"/>
    <cellStyle name="Обычный 2 14" xfId="25"/>
    <cellStyle name="Обычный 2 15" xfId="27"/>
    <cellStyle name="Обычный 2 16" xfId="24"/>
    <cellStyle name="Обычный 2 17" xfId="30"/>
    <cellStyle name="Обычный 2 18" xfId="26"/>
    <cellStyle name="Обычный 2 19" xfId="31"/>
    <cellStyle name="Обычный 2 2" xfId="2"/>
    <cellStyle name="Обычный 2 20" xfId="29"/>
    <cellStyle name="Обычный 2 21" xfId="28"/>
    <cellStyle name="Обычный 2 22" xfId="32"/>
    <cellStyle name="Обычный 2 23" xfId="33"/>
    <cellStyle name="Обычный 2 24" xfId="34"/>
    <cellStyle name="Обычный 2 25" xfId="35"/>
    <cellStyle name="Обычный 2 26" xfId="36"/>
    <cellStyle name="Обычный 2 27" xfId="37"/>
    <cellStyle name="Обычный 2 28" xfId="38"/>
    <cellStyle name="Обычный 2 29" xfId="39"/>
    <cellStyle name="Обычный 2 3" xfId="5"/>
    <cellStyle name="Обычный 2 30" xfId="41"/>
    <cellStyle name="Обычный 2 31" xfId="46"/>
    <cellStyle name="Обычный 2 32" xfId="45"/>
    <cellStyle name="Обычный 2 33" xfId="47"/>
    <cellStyle name="Обычный 2 34" xfId="42"/>
    <cellStyle name="Обычный 2 35" xfId="44"/>
    <cellStyle name="Обычный 2 36" xfId="49"/>
    <cellStyle name="Обычный 2 37" xfId="51"/>
    <cellStyle name="Обычный 2 38" xfId="53"/>
    <cellStyle name="Обычный 2 39" xfId="54"/>
    <cellStyle name="Обычный 2 4" xfId="7"/>
    <cellStyle name="Обычный 2 40" xfId="56"/>
    <cellStyle name="Обычный 2 41" xfId="58"/>
    <cellStyle name="Обычный 2 42" xfId="60"/>
    <cellStyle name="Обычный 2 43" xfId="62"/>
    <cellStyle name="Обычный 2 44" xfId="64"/>
    <cellStyle name="Обычный 2 45" xfId="66"/>
    <cellStyle name="Обычный 2 46" xfId="68"/>
    <cellStyle name="Обычный 2 47" xfId="70"/>
    <cellStyle name="Обычный 2 48" xfId="72"/>
    <cellStyle name="Обычный 2 49" xfId="74"/>
    <cellStyle name="Обычный 2 5" xfId="9"/>
    <cellStyle name="Обычный 2 50" xfId="75"/>
    <cellStyle name="Обычный 2 51" xfId="77"/>
    <cellStyle name="Обычный 2 52" xfId="79"/>
    <cellStyle name="Обычный 2 53" xfId="81"/>
    <cellStyle name="Обычный 2 54" xfId="82"/>
    <cellStyle name="Обычный 2 55" xfId="84"/>
    <cellStyle name="Обычный 2 56" xfId="86"/>
    <cellStyle name="Обычный 2 57" xfId="88"/>
    <cellStyle name="Обычный 2 58" xfId="43"/>
    <cellStyle name="Обычный 2 59" xfId="96"/>
    <cellStyle name="Обычный 2 6" xfId="15"/>
    <cellStyle name="Обычный 2 60" xfId="91"/>
    <cellStyle name="Обычный 2 61" xfId="98"/>
    <cellStyle name="Обычный 2 7" xfId="20"/>
    <cellStyle name="Обычный 2 8" xfId="19"/>
    <cellStyle name="Обычный 2 9" xfId="21"/>
    <cellStyle name="Обычный 3" xfId="3"/>
    <cellStyle name="Обычный 31" xfId="40"/>
    <cellStyle name="Обычный 32" xfId="48"/>
    <cellStyle name="Обычный 33" xfId="50"/>
    <cellStyle name="Обычный 34" xfId="52"/>
    <cellStyle name="Обычный 36" xfId="55"/>
    <cellStyle name="Обычный 37" xfId="57"/>
    <cellStyle name="Обычный 38" xfId="59"/>
    <cellStyle name="Обычный 39" xfId="61"/>
    <cellStyle name="Обычный 4" xfId="4"/>
    <cellStyle name="Обычный 40" xfId="63"/>
    <cellStyle name="Обычный 41" xfId="65"/>
    <cellStyle name="Обычный 42" xfId="67"/>
    <cellStyle name="Обычный 43" xfId="69"/>
    <cellStyle name="Обычный 44" xfId="71"/>
    <cellStyle name="Обычный 45" xfId="73"/>
    <cellStyle name="Обычный 47" xfId="76"/>
    <cellStyle name="Обычный 48" xfId="78"/>
    <cellStyle name="Обычный 49" xfId="80"/>
    <cellStyle name="Обычный 5" xfId="6"/>
    <cellStyle name="Обычный 51" xfId="83"/>
    <cellStyle name="Обычный 52" xfId="85"/>
    <cellStyle name="Обычный 53" xfId="87"/>
    <cellStyle name="Обычный 54" xfId="89"/>
    <cellStyle name="Обычный 55" xfId="90"/>
    <cellStyle name="Обычный 56" xfId="92"/>
    <cellStyle name="Обычный 57" xfId="93"/>
    <cellStyle name="Обычный 58" xfId="94"/>
    <cellStyle name="Обычный 59" xfId="95"/>
    <cellStyle name="Обычный 6" xfId="8"/>
    <cellStyle name="Обычный 61" xfId="97"/>
    <cellStyle name="Обычный 62" xfId="99"/>
    <cellStyle name="Обычный 7" xfId="10"/>
    <cellStyle name="Обычный 8" xfId="11"/>
    <cellStyle name="Обычный 9" xfId="1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5"/>
  <sheetViews>
    <sheetView showGridLines="0" zoomScale="60" zoomScaleNormal="60" workbookViewId="0">
      <selection activeCell="T21" sqref="T21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6"/>
    <col min="29" max="29" width="13" style="26" hidden="1" customWidth="1"/>
    <col min="30" max="31" width="0" style="26" hidden="1" customWidth="1"/>
    <col min="32" max="42" width="9.140625" style="26"/>
  </cols>
  <sheetData>
    <row r="2" spans="1:26" ht="21" customHeight="1">
      <c r="X2" s="96" t="s">
        <v>156</v>
      </c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178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179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93" t="s">
        <v>160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94" t="s">
        <v>2</v>
      </c>
      <c r="X12" s="194"/>
      <c r="Y12" s="3"/>
    </row>
    <row r="13" spans="1:26" ht="15" customHeight="1">
      <c r="A13" s="195" t="s">
        <v>12</v>
      </c>
      <c r="B13" s="189" t="s">
        <v>8</v>
      </c>
      <c r="C13" s="189" t="s">
        <v>9</v>
      </c>
      <c r="D13" s="189" t="s">
        <v>10</v>
      </c>
      <c r="E13" s="189" t="s">
        <v>10</v>
      </c>
      <c r="F13" s="189" t="s">
        <v>10</v>
      </c>
      <c r="G13" s="189" t="s">
        <v>10</v>
      </c>
      <c r="H13" s="189" t="s">
        <v>10</v>
      </c>
      <c r="I13" s="189" t="s">
        <v>10</v>
      </c>
      <c r="J13" s="189" t="s">
        <v>10</v>
      </c>
      <c r="K13" s="189" t="s">
        <v>10</v>
      </c>
      <c r="L13" s="189" t="s">
        <v>10</v>
      </c>
      <c r="M13" s="189" t="s">
        <v>10</v>
      </c>
      <c r="N13" s="189" t="s">
        <v>10</v>
      </c>
      <c r="O13" s="189" t="s">
        <v>10</v>
      </c>
      <c r="P13" s="189" t="s">
        <v>10</v>
      </c>
      <c r="Q13" s="189" t="s">
        <v>10</v>
      </c>
      <c r="R13" s="189" t="s">
        <v>10</v>
      </c>
      <c r="S13" s="189" t="s">
        <v>11</v>
      </c>
      <c r="T13" s="189" t="s">
        <v>161</v>
      </c>
      <c r="U13" s="189" t="s">
        <v>84</v>
      </c>
      <c r="V13" s="189" t="s">
        <v>85</v>
      </c>
      <c r="W13" s="189" t="s">
        <v>87</v>
      </c>
      <c r="X13" s="190"/>
      <c r="Y13" s="191" t="s">
        <v>3</v>
      </c>
    </row>
    <row r="14" spans="1:26" ht="15" customHeight="1">
      <c r="A14" s="196"/>
      <c r="B14" s="197" t="s">
        <v>4</v>
      </c>
      <c r="C14" s="197" t="s">
        <v>5</v>
      </c>
      <c r="D14" s="197" t="s">
        <v>6</v>
      </c>
      <c r="E14" s="197" t="s">
        <v>6</v>
      </c>
      <c r="F14" s="197" t="s">
        <v>6</v>
      </c>
      <c r="G14" s="197" t="s">
        <v>6</v>
      </c>
      <c r="H14" s="197" t="s">
        <v>6</v>
      </c>
      <c r="I14" s="197" t="s">
        <v>6</v>
      </c>
      <c r="J14" s="197" t="s">
        <v>6</v>
      </c>
      <c r="K14" s="197" t="s">
        <v>6</v>
      </c>
      <c r="L14" s="197" t="s">
        <v>6</v>
      </c>
      <c r="M14" s="197" t="s">
        <v>6</v>
      </c>
      <c r="N14" s="197" t="s">
        <v>6</v>
      </c>
      <c r="O14" s="197" t="s">
        <v>6</v>
      </c>
      <c r="P14" s="197" t="s">
        <v>6</v>
      </c>
      <c r="Q14" s="197" t="s">
        <v>6</v>
      </c>
      <c r="R14" s="197" t="s">
        <v>6</v>
      </c>
      <c r="S14" s="197" t="s">
        <v>7</v>
      </c>
      <c r="T14" s="197"/>
      <c r="U14" s="197"/>
      <c r="V14" s="197"/>
      <c r="W14" s="102" t="s">
        <v>154</v>
      </c>
      <c r="X14" s="30" t="s">
        <v>162</v>
      </c>
      <c r="Y14" s="192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T17+T44+T48+T53+T59+T84+T87+T91+T94</f>
        <v>44437</v>
      </c>
      <c r="U16" s="42">
        <f>U17+U44+U48+U53+U59+U84+U87+U91+U94</f>
        <v>21608</v>
      </c>
      <c r="V16" s="42">
        <f>V17+V44+V48+V53+V59+V84+V87+V91+V94</f>
        <v>21608</v>
      </c>
      <c r="W16" s="43">
        <f>W17+W44+W48+W53+W59+W84+W87+W91+W94</f>
        <v>39601</v>
      </c>
      <c r="X16" s="43">
        <f>X17+X44+X48+X53+X59+X84+X87+X91+X94</f>
        <v>38479.600000000006</v>
      </c>
      <c r="Y16" s="12"/>
      <c r="Z16" s="8">
        <f>T17+T44+T48+T53+T59+T87+T91+T94</f>
        <v>44387</v>
      </c>
    </row>
    <row r="17" spans="1:42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18626.399999999998</v>
      </c>
      <c r="U17" s="48">
        <f t="shared" ref="U17:Z17" si="0">U18+U29+U31+U33+U27</f>
        <v>12999.099999999999</v>
      </c>
      <c r="V17" s="48">
        <f t="shared" si="0"/>
        <v>12999.099999999999</v>
      </c>
      <c r="W17" s="48">
        <f t="shared" si="0"/>
        <v>17525.100000000002</v>
      </c>
      <c r="X17" s="48">
        <f t="shared" si="0"/>
        <v>18705.550000000003</v>
      </c>
      <c r="Y17" s="48" t="e">
        <f t="shared" si="0"/>
        <v>#REF!</v>
      </c>
      <c r="Z17" s="48" t="e">
        <f t="shared" si="0"/>
        <v>#REF!</v>
      </c>
      <c r="AA17" s="27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1:42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17418.099999999999</v>
      </c>
      <c r="U18" s="64">
        <f t="shared" ref="U18:X18" si="1">U19+U20+U21+U22+U23+U24+U25+U26</f>
        <v>11326.499999999998</v>
      </c>
      <c r="V18" s="64">
        <f t="shared" si="1"/>
        <v>11326.499999999998</v>
      </c>
      <c r="W18" s="64">
        <f t="shared" ref="W18" si="2">W19+W20+W21+W22+W23+W24+W25+W26</f>
        <v>15574.650000000001</v>
      </c>
      <c r="X18" s="64">
        <f t="shared" si="1"/>
        <v>15973.550000000001</v>
      </c>
      <c r="Y18" s="13"/>
      <c r="Z18" s="8">
        <f>T19+T20+T21+T22+T23+T24+T25</f>
        <v>17343.8</v>
      </c>
      <c r="AA18" s="27"/>
    </row>
    <row r="19" spans="1:42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13620.9</v>
      </c>
      <c r="U20" s="68">
        <f t="shared" ref="U20:V20" si="3">7669.9+316.4+21.4+632.8+2603+6.5</f>
        <v>11249.999999999998</v>
      </c>
      <c r="V20" s="68">
        <f t="shared" si="3"/>
        <v>11249.999999999998</v>
      </c>
      <c r="W20" s="68">
        <v>13723.85</v>
      </c>
      <c r="X20" s="68">
        <v>14113.85</v>
      </c>
      <c r="Y20" s="59">
        <f t="shared" ref="Y20:Z20" si="4">7669.9+316.4+632.8+2603</f>
        <v>11222.099999999999</v>
      </c>
      <c r="Z20" s="59">
        <f t="shared" si="4"/>
        <v>11222.099999999999</v>
      </c>
    </row>
    <row r="21" spans="1:42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v>3634.7</v>
      </c>
      <c r="U21" s="68"/>
      <c r="V21" s="68"/>
      <c r="W21" s="72">
        <v>1555.4</v>
      </c>
      <c r="X21" s="72">
        <v>1564.3</v>
      </c>
      <c r="Y21" s="13"/>
    </row>
    <row r="22" spans="1:42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2">
        <v>192.2</v>
      </c>
      <c r="X22" s="72">
        <v>192.2</v>
      </c>
      <c r="Y22" s="13"/>
    </row>
    <row r="23" spans="1:42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18</v>
      </c>
      <c r="U23" s="68">
        <v>3</v>
      </c>
      <c r="V23" s="68">
        <v>3</v>
      </c>
      <c r="W23" s="72">
        <f>3+30</f>
        <v>33</v>
      </c>
      <c r="X23" s="72">
        <f>3+30</f>
        <v>33</v>
      </c>
      <c r="Y23" s="13"/>
    </row>
    <row r="24" spans="1:42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2">
        <v>50</v>
      </c>
      <c r="X24" s="72">
        <v>50</v>
      </c>
      <c r="Y24" s="13"/>
    </row>
    <row r="25" spans="1:42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2">
        <v>0.2</v>
      </c>
      <c r="X25" s="72">
        <v>0.2</v>
      </c>
      <c r="Y25" s="13"/>
    </row>
    <row r="26" spans="1:42" ht="49.5" customHeight="1">
      <c r="A26" s="35" t="s">
        <v>103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42</v>
      </c>
      <c r="T26" s="68">
        <v>74.3</v>
      </c>
      <c r="U26" s="68">
        <v>53.5</v>
      </c>
      <c r="V26" s="68">
        <v>53.5</v>
      </c>
      <c r="W26" s="72">
        <v>0</v>
      </c>
      <c r="X26" s="72">
        <v>0</v>
      </c>
      <c r="Y26" s="18">
        <v>53.5</v>
      </c>
      <c r="Z26" s="7">
        <v>53.5</v>
      </c>
    </row>
    <row r="27" spans="1:42" ht="44.25" customHeight="1">
      <c r="A27" s="75" t="s">
        <v>147</v>
      </c>
      <c r="B27" s="76" t="s">
        <v>15</v>
      </c>
      <c r="C27" s="76" t="s">
        <v>146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93">
        <f>T28</f>
        <v>172.1</v>
      </c>
      <c r="U27" s="93">
        <f t="shared" ref="U27:X27" si="5">U28</f>
        <v>114.6</v>
      </c>
      <c r="V27" s="93">
        <f t="shared" si="5"/>
        <v>114.6</v>
      </c>
      <c r="W27" s="93">
        <f t="shared" si="5"/>
        <v>0</v>
      </c>
      <c r="X27" s="93">
        <f t="shared" si="5"/>
        <v>0</v>
      </c>
      <c r="Y27" s="13"/>
    </row>
    <row r="28" spans="1:42" s="5" customFormat="1" ht="98.25" customHeight="1">
      <c r="A28" s="177" t="s">
        <v>188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42</v>
      </c>
      <c r="T28" s="68">
        <v>172.1</v>
      </c>
      <c r="U28" s="68">
        <v>114.6</v>
      </c>
      <c r="V28" s="68">
        <v>114.6</v>
      </c>
      <c r="W28" s="72"/>
      <c r="X28" s="72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2" ht="21.75" customHeight="1">
      <c r="A29" s="34" t="s">
        <v>88</v>
      </c>
      <c r="B29" s="76" t="s">
        <v>15</v>
      </c>
      <c r="C29" s="76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3">
        <f>T30</f>
        <v>100</v>
      </c>
      <c r="U29" s="93">
        <f t="shared" ref="U29:X29" si="6">U30</f>
        <v>0</v>
      </c>
      <c r="V29" s="93">
        <f t="shared" si="6"/>
        <v>0</v>
      </c>
      <c r="W29" s="109">
        <f t="shared" si="6"/>
        <v>0</v>
      </c>
      <c r="X29" s="109">
        <f t="shared" si="6"/>
        <v>0</v>
      </c>
      <c r="Y29" s="13"/>
    </row>
    <row r="30" spans="1:42" ht="33" customHeight="1">
      <c r="A30" s="178" t="s">
        <v>189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100</v>
      </c>
      <c r="U30" s="68"/>
      <c r="V30" s="68"/>
      <c r="W30" s="72">
        <v>0</v>
      </c>
      <c r="X30" s="72">
        <v>0</v>
      </c>
      <c r="Y30" s="13"/>
    </row>
    <row r="31" spans="1:42" ht="16.7" customHeight="1">
      <c r="A31" s="34" t="s">
        <v>30</v>
      </c>
      <c r="B31" s="76" t="s">
        <v>15</v>
      </c>
      <c r="C31" s="76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93">
        <v>50</v>
      </c>
      <c r="U31" s="93"/>
      <c r="V31" s="93"/>
      <c r="W31" s="109">
        <v>50</v>
      </c>
      <c r="X31" s="109">
        <v>50</v>
      </c>
      <c r="Y31" s="13"/>
    </row>
    <row r="32" spans="1:42" ht="31.5" customHeight="1">
      <c r="A32" s="35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2">
        <v>50</v>
      </c>
      <c r="X32" s="72">
        <v>50</v>
      </c>
      <c r="Y32" s="13"/>
    </row>
    <row r="33" spans="1:27" ht="19.5" customHeight="1">
      <c r="A33" s="34" t="s">
        <v>34</v>
      </c>
      <c r="B33" s="76" t="s">
        <v>15</v>
      </c>
      <c r="C33" s="76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93">
        <f>SUM(T34:T43)</f>
        <v>886.2</v>
      </c>
      <c r="U33" s="93">
        <f t="shared" ref="U33:X33" si="7">SUM(U34:U43)</f>
        <v>1558</v>
      </c>
      <c r="V33" s="93">
        <f t="shared" si="7"/>
        <v>1558</v>
      </c>
      <c r="W33" s="93">
        <f t="shared" si="7"/>
        <v>1900.45</v>
      </c>
      <c r="X33" s="93">
        <f t="shared" si="7"/>
        <v>2682</v>
      </c>
      <c r="Y33" s="17" t="e">
        <f>Y34+Y35+Y36+Y39+Y40+#REF!+Y41+Y26+Y28+Y43</f>
        <v>#REF!</v>
      </c>
      <c r="Z33" s="11" t="e">
        <f>Z34+Z35+Z36+Z39+Z40+#REF!+Z41+Z26+Z28+Z43</f>
        <v>#REF!</v>
      </c>
      <c r="AA33" s="27"/>
    </row>
    <row r="34" spans="1:27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20</v>
      </c>
      <c r="U34" s="68">
        <v>20</v>
      </c>
      <c r="V34" s="68">
        <v>20</v>
      </c>
      <c r="W34" s="72">
        <v>20</v>
      </c>
      <c r="X34" s="72">
        <v>20</v>
      </c>
      <c r="Y34" s="13"/>
    </row>
    <row r="35" spans="1:27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1.5" customHeight="1">
      <c r="A36" s="77" t="s">
        <v>38</v>
      </c>
      <c r="B36" s="73" t="s">
        <v>15</v>
      </c>
      <c r="C36" s="73" t="s">
        <v>35</v>
      </c>
      <c r="D36" s="73" t="s">
        <v>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 t="s">
        <v>27</v>
      </c>
      <c r="T36" s="68">
        <v>240</v>
      </c>
      <c r="U36" s="68">
        <v>900</v>
      </c>
      <c r="V36" s="68">
        <v>900</v>
      </c>
      <c r="W36" s="68">
        <v>252.45</v>
      </c>
      <c r="X36" s="68">
        <v>100</v>
      </c>
      <c r="Y36" s="13"/>
    </row>
    <row r="37" spans="1:27" ht="39" hidden="1" customHeight="1">
      <c r="A37" s="77" t="s">
        <v>144</v>
      </c>
      <c r="B37" s="73" t="s">
        <v>15</v>
      </c>
      <c r="C37" s="73" t="s">
        <v>35</v>
      </c>
      <c r="D37" s="73" t="s">
        <v>151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 t="s">
        <v>152</v>
      </c>
      <c r="T37" s="68">
        <v>0</v>
      </c>
      <c r="U37" s="68"/>
      <c r="V37" s="68"/>
      <c r="W37" s="72">
        <v>0</v>
      </c>
      <c r="X37" s="72">
        <v>0</v>
      </c>
      <c r="Y37" s="13"/>
    </row>
    <row r="38" spans="1:27" ht="39" hidden="1" customHeight="1">
      <c r="A38" s="77" t="s">
        <v>144</v>
      </c>
      <c r="B38" s="73" t="s">
        <v>15</v>
      </c>
      <c r="C38" s="73" t="s">
        <v>35</v>
      </c>
      <c r="D38" s="73" t="s">
        <v>153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 t="s">
        <v>27</v>
      </c>
      <c r="T38" s="68">
        <v>0</v>
      </c>
      <c r="U38" s="68"/>
      <c r="V38" s="68"/>
      <c r="W38" s="72"/>
      <c r="X38" s="72"/>
      <c r="Y38" s="13"/>
    </row>
    <row r="39" spans="1:27" ht="93.75" customHeight="1">
      <c r="A39" s="77" t="s">
        <v>39</v>
      </c>
      <c r="B39" s="73" t="s">
        <v>15</v>
      </c>
      <c r="C39" s="73" t="s">
        <v>35</v>
      </c>
      <c r="D39" s="73" t="s">
        <v>100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 t="s">
        <v>20</v>
      </c>
      <c r="T39" s="68">
        <v>168</v>
      </c>
      <c r="U39" s="68">
        <v>168</v>
      </c>
      <c r="V39" s="68">
        <v>168</v>
      </c>
      <c r="W39" s="72">
        <v>168</v>
      </c>
      <c r="X39" s="72">
        <v>168</v>
      </c>
      <c r="Y39" s="13"/>
    </row>
    <row r="40" spans="1:27" ht="79.5" customHeight="1">
      <c r="A40" s="77" t="s">
        <v>40</v>
      </c>
      <c r="B40" s="73" t="s">
        <v>15</v>
      </c>
      <c r="C40" s="73" t="s">
        <v>35</v>
      </c>
      <c r="D40" s="73" t="s">
        <v>101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 t="s">
        <v>20</v>
      </c>
      <c r="T40" s="68">
        <v>90</v>
      </c>
      <c r="U40" s="68">
        <v>200</v>
      </c>
      <c r="V40" s="68">
        <v>200</v>
      </c>
      <c r="W40" s="68">
        <v>200</v>
      </c>
      <c r="X40" s="68">
        <v>200</v>
      </c>
      <c r="Y40" s="81">
        <v>200</v>
      </c>
      <c r="Z40" s="81">
        <v>200</v>
      </c>
    </row>
    <row r="41" spans="1:27" ht="51" customHeight="1">
      <c r="A41" s="78" t="s">
        <v>41</v>
      </c>
      <c r="B41" s="73" t="s">
        <v>15</v>
      </c>
      <c r="C41" s="73" t="s">
        <v>35</v>
      </c>
      <c r="D41" s="73" t="s">
        <v>102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 t="s">
        <v>27</v>
      </c>
      <c r="T41" s="68">
        <v>70</v>
      </c>
      <c r="U41" s="68">
        <v>70</v>
      </c>
      <c r="V41" s="68">
        <v>70</v>
      </c>
      <c r="W41" s="72">
        <v>70</v>
      </c>
      <c r="X41" s="72">
        <v>70</v>
      </c>
      <c r="Y41" s="13"/>
    </row>
    <row r="42" spans="1:27" ht="112.5" customHeight="1">
      <c r="A42" s="104" t="s">
        <v>163</v>
      </c>
      <c r="B42" s="73" t="s">
        <v>15</v>
      </c>
      <c r="C42" s="73" t="s">
        <v>35</v>
      </c>
      <c r="D42" s="73" t="s">
        <v>164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 t="s">
        <v>42</v>
      </c>
      <c r="T42" s="68">
        <v>198.2</v>
      </c>
      <c r="U42" s="68">
        <f t="shared" ref="U42:X42" si="8">11.6-11.6</f>
        <v>0</v>
      </c>
      <c r="V42" s="68">
        <f t="shared" si="8"/>
        <v>0</v>
      </c>
      <c r="W42" s="68">
        <f t="shared" si="8"/>
        <v>0</v>
      </c>
      <c r="X42" s="68">
        <f t="shared" si="8"/>
        <v>0</v>
      </c>
      <c r="Y42" s="13"/>
    </row>
    <row r="43" spans="1:27" ht="51" customHeight="1" thickBot="1">
      <c r="A43" s="79" t="s">
        <v>130</v>
      </c>
      <c r="B43" s="80" t="s">
        <v>15</v>
      </c>
      <c r="C43" s="80" t="s">
        <v>35</v>
      </c>
      <c r="D43" s="80" t="s">
        <v>106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 t="s">
        <v>89</v>
      </c>
      <c r="T43" s="94"/>
      <c r="U43" s="118"/>
      <c r="V43" s="118"/>
      <c r="W43" s="110">
        <v>990</v>
      </c>
      <c r="X43" s="110">
        <v>1924</v>
      </c>
      <c r="Y43" s="12"/>
    </row>
    <row r="44" spans="1:27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97">
        <f>T45</f>
        <v>971.8</v>
      </c>
      <c r="U44" s="97">
        <f t="shared" ref="U44:X44" si="9">U45</f>
        <v>652.29999999999995</v>
      </c>
      <c r="V44" s="97">
        <f t="shared" si="9"/>
        <v>652.29999999999995</v>
      </c>
      <c r="W44" s="97">
        <f t="shared" si="9"/>
        <v>989.2</v>
      </c>
      <c r="X44" s="97">
        <f t="shared" si="9"/>
        <v>0</v>
      </c>
      <c r="Y44" s="13"/>
    </row>
    <row r="45" spans="1:27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61">
        <f>T46+T47</f>
        <v>971.8</v>
      </c>
      <c r="U45" s="61">
        <f t="shared" ref="U45:V45" si="10">U46+U47</f>
        <v>652.29999999999995</v>
      </c>
      <c r="V45" s="61">
        <f t="shared" si="10"/>
        <v>652.29999999999995</v>
      </c>
      <c r="W45" s="61">
        <f>W46+W47</f>
        <v>989.2</v>
      </c>
      <c r="X45" s="61">
        <f>X46+X47</f>
        <v>0</v>
      </c>
      <c r="Y45" s="18">
        <f t="shared" ref="Y45" si="11">Y46+Y47</f>
        <v>0</v>
      </c>
      <c r="Z45" s="7">
        <f t="shared" ref="Z45" si="12">Z46+Z47</f>
        <v>0</v>
      </c>
    </row>
    <row r="46" spans="1:27" ht="68.25" customHeight="1">
      <c r="A46" s="123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 t="s">
        <v>22</v>
      </c>
      <c r="T46" s="68">
        <v>910</v>
      </c>
      <c r="U46" s="68">
        <v>648.4</v>
      </c>
      <c r="V46" s="68">
        <v>648.4</v>
      </c>
      <c r="W46" s="72">
        <v>920</v>
      </c>
      <c r="X46" s="72">
        <v>0</v>
      </c>
      <c r="Y46" s="13"/>
    </row>
    <row r="47" spans="1:27" ht="68.25" customHeight="1" thickBot="1">
      <c r="A47" s="124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62" t="s">
        <v>20</v>
      </c>
      <c r="T47" s="94">
        <v>61.8</v>
      </c>
      <c r="U47" s="94">
        <v>3.9</v>
      </c>
      <c r="V47" s="94">
        <v>3.9</v>
      </c>
      <c r="W47" s="110">
        <v>69.2</v>
      </c>
      <c r="X47" s="110">
        <v>0</v>
      </c>
      <c r="Y47" s="12"/>
    </row>
    <row r="48" spans="1:27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97">
        <f>T49</f>
        <v>1780</v>
      </c>
      <c r="U48" s="97">
        <f t="shared" ref="U48:X48" si="13">U49</f>
        <v>2338.6</v>
      </c>
      <c r="V48" s="97">
        <f t="shared" si="13"/>
        <v>2338.6</v>
      </c>
      <c r="W48" s="98">
        <f t="shared" si="13"/>
        <v>2353.6999999999998</v>
      </c>
      <c r="X48" s="98">
        <f t="shared" si="13"/>
        <v>2353.6999999999998</v>
      </c>
      <c r="Y48" s="13"/>
    </row>
    <row r="49" spans="1:35" ht="36.75" customHeight="1">
      <c r="A49" s="50" t="s">
        <v>48</v>
      </c>
      <c r="B49" s="51" t="s">
        <v>46</v>
      </c>
      <c r="C49" s="86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95">
        <f>T50+T51+T52</f>
        <v>1780</v>
      </c>
      <c r="U49" s="61">
        <f t="shared" ref="U49:X49" si="14">U50+U51+U52</f>
        <v>2338.6</v>
      </c>
      <c r="V49" s="61">
        <f t="shared" si="14"/>
        <v>2338.6</v>
      </c>
      <c r="W49" s="61">
        <f t="shared" ref="W49" si="15">W50+W51+W52</f>
        <v>2353.6999999999998</v>
      </c>
      <c r="X49" s="61">
        <f t="shared" si="14"/>
        <v>2353.6999999999998</v>
      </c>
      <c r="Y49" s="18">
        <f t="shared" ref="Y49" si="16">Y50+Y51</f>
        <v>0</v>
      </c>
      <c r="Z49" s="7">
        <f t="shared" ref="Z49" si="17">Z50+Z51</f>
        <v>0</v>
      </c>
    </row>
    <row r="50" spans="1:35" ht="93" customHeight="1">
      <c r="A50" s="33" t="s">
        <v>50</v>
      </c>
      <c r="B50" s="6" t="s">
        <v>46</v>
      </c>
      <c r="C50" s="20" t="s">
        <v>76</v>
      </c>
      <c r="D50" s="6" t="s">
        <v>108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20</v>
      </c>
      <c r="T50" s="68">
        <v>100</v>
      </c>
      <c r="U50" s="68">
        <v>155.6</v>
      </c>
      <c r="V50" s="68">
        <v>155.6</v>
      </c>
      <c r="W50" s="68">
        <v>150.69999999999999</v>
      </c>
      <c r="X50" s="68">
        <v>150.69999999999999</v>
      </c>
      <c r="Y50" s="13"/>
    </row>
    <row r="51" spans="1:35" ht="95.25" customHeight="1">
      <c r="A51" s="33" t="s">
        <v>51</v>
      </c>
      <c r="B51" s="6" t="s">
        <v>46</v>
      </c>
      <c r="C51" s="20" t="s">
        <v>150</v>
      </c>
      <c r="D51" s="6" t="s">
        <v>109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v>1630</v>
      </c>
      <c r="U51" s="68">
        <v>2153</v>
      </c>
      <c r="V51" s="68">
        <v>2153</v>
      </c>
      <c r="W51" s="68">
        <v>2153</v>
      </c>
      <c r="X51" s="68">
        <v>2153</v>
      </c>
      <c r="Y51" s="12"/>
    </row>
    <row r="52" spans="1:35" ht="108.75" customHeight="1" thickBot="1">
      <c r="A52" s="36" t="s">
        <v>137</v>
      </c>
      <c r="B52" s="20" t="s">
        <v>46</v>
      </c>
      <c r="C52" s="20" t="s">
        <v>150</v>
      </c>
      <c r="D52" s="20" t="s">
        <v>149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0" t="s">
        <v>134</v>
      </c>
      <c r="T52" s="68">
        <v>50</v>
      </c>
      <c r="U52" s="68">
        <v>30</v>
      </c>
      <c r="V52" s="68">
        <v>30</v>
      </c>
      <c r="W52" s="68">
        <v>50</v>
      </c>
      <c r="X52" s="68">
        <v>50</v>
      </c>
      <c r="Y52" s="12"/>
    </row>
    <row r="53" spans="1:35" ht="20.25" customHeight="1" thickBot="1">
      <c r="A53" s="52" t="s">
        <v>52</v>
      </c>
      <c r="B53" s="53" t="s">
        <v>18</v>
      </c>
      <c r="C53" s="53" t="s">
        <v>16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97">
        <f>T54+T56</f>
        <v>203.1</v>
      </c>
      <c r="U53" s="97">
        <f t="shared" ref="U53:X53" si="18">U54+U56</f>
        <v>1095.5</v>
      </c>
      <c r="V53" s="97">
        <f t="shared" si="18"/>
        <v>1095.5</v>
      </c>
      <c r="W53" s="98">
        <f t="shared" ref="W53" si="19">W54+W56</f>
        <v>203</v>
      </c>
      <c r="X53" s="98">
        <f t="shared" si="18"/>
        <v>203</v>
      </c>
      <c r="Y53" s="13"/>
    </row>
    <row r="54" spans="1:35" ht="23.25" hidden="1" customHeight="1">
      <c r="A54" s="55" t="s">
        <v>53</v>
      </c>
      <c r="B54" s="56" t="s">
        <v>18</v>
      </c>
      <c r="C54" s="56" t="s">
        <v>49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14">
        <f>T55</f>
        <v>0</v>
      </c>
      <c r="U54" s="14">
        <f t="shared" ref="U54:V54" si="20">U55</f>
        <v>892.5</v>
      </c>
      <c r="V54" s="14">
        <f t="shared" si="20"/>
        <v>892.5</v>
      </c>
      <c r="W54" s="84">
        <f>W55</f>
        <v>0</v>
      </c>
      <c r="X54" s="84">
        <f>X55</f>
        <v>0</v>
      </c>
      <c r="Y54" s="29">
        <f t="shared" ref="Y54:Z54" si="21">Y55</f>
        <v>0</v>
      </c>
      <c r="Z54" s="14">
        <f t="shared" si="21"/>
        <v>0</v>
      </c>
    </row>
    <row r="55" spans="1:35" ht="86.25" hidden="1" customHeight="1">
      <c r="A55" s="33" t="s">
        <v>54</v>
      </c>
      <c r="B55" s="6" t="s">
        <v>18</v>
      </c>
      <c r="C55" s="6" t="s">
        <v>49</v>
      </c>
      <c r="D55" s="6" t="s">
        <v>110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59">
        <v>0</v>
      </c>
      <c r="U55" s="59">
        <v>892.5</v>
      </c>
      <c r="V55" s="59">
        <v>892.5</v>
      </c>
      <c r="W55" s="60">
        <v>0</v>
      </c>
      <c r="X55" s="60">
        <v>0</v>
      </c>
      <c r="Y55" s="13"/>
    </row>
    <row r="56" spans="1:35" ht="26.25" customHeight="1">
      <c r="A56" s="35" t="s">
        <v>55</v>
      </c>
      <c r="B56" s="6" t="s">
        <v>18</v>
      </c>
      <c r="C56" s="6" t="s">
        <v>56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59">
        <f>T57+T58</f>
        <v>203.1</v>
      </c>
      <c r="U56" s="59">
        <f t="shared" ref="U56:X56" si="22">U57+U58</f>
        <v>203</v>
      </c>
      <c r="V56" s="59">
        <f t="shared" si="22"/>
        <v>203</v>
      </c>
      <c r="W56" s="59">
        <f t="shared" ref="W56" si="23">W57+W58</f>
        <v>203</v>
      </c>
      <c r="X56" s="59">
        <f t="shared" si="22"/>
        <v>203</v>
      </c>
      <c r="Y56" s="13"/>
    </row>
    <row r="57" spans="1:35" ht="98.25" customHeight="1">
      <c r="A57" s="33" t="s">
        <v>39</v>
      </c>
      <c r="B57" s="6" t="s">
        <v>18</v>
      </c>
      <c r="C57" s="6" t="s">
        <v>56</v>
      </c>
      <c r="D57" s="119" t="s">
        <v>100</v>
      </c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 t="s">
        <v>20</v>
      </c>
      <c r="T57" s="68">
        <v>200</v>
      </c>
      <c r="U57" s="68">
        <v>200</v>
      </c>
      <c r="V57" s="68">
        <v>200</v>
      </c>
      <c r="W57" s="68">
        <v>200</v>
      </c>
      <c r="X57" s="68">
        <v>200</v>
      </c>
      <c r="Y57" s="12"/>
    </row>
    <row r="58" spans="1:35" ht="81" customHeight="1" thickBot="1">
      <c r="A58" s="54" t="s">
        <v>131</v>
      </c>
      <c r="B58" s="49" t="s">
        <v>18</v>
      </c>
      <c r="C58" s="49" t="s">
        <v>56</v>
      </c>
      <c r="D58" s="120" t="s">
        <v>132</v>
      </c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 t="s">
        <v>20</v>
      </c>
      <c r="T58" s="94">
        <v>3.1</v>
      </c>
      <c r="U58" s="94">
        <v>3</v>
      </c>
      <c r="V58" s="94">
        <v>3</v>
      </c>
      <c r="W58" s="110">
        <v>3</v>
      </c>
      <c r="X58" s="110">
        <v>3</v>
      </c>
      <c r="Y58" s="13"/>
    </row>
    <row r="59" spans="1:35" ht="27" customHeight="1" thickBot="1">
      <c r="A59" s="52" t="s">
        <v>57</v>
      </c>
      <c r="B59" s="53" t="s">
        <v>58</v>
      </c>
      <c r="C59" s="53" t="s">
        <v>16</v>
      </c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97">
        <f>T60+T62+T66</f>
        <v>19574.7</v>
      </c>
      <c r="U59" s="97">
        <f t="shared" ref="U59:Z59" si="24">U60+U62+U66</f>
        <v>4472.5</v>
      </c>
      <c r="V59" s="97">
        <f t="shared" si="24"/>
        <v>4472.5</v>
      </c>
      <c r="W59" s="97">
        <f t="shared" si="24"/>
        <v>14932.5</v>
      </c>
      <c r="X59" s="97">
        <f>X60+X62+X66</f>
        <v>12720.35</v>
      </c>
      <c r="Y59" s="97">
        <f t="shared" si="24"/>
        <v>0</v>
      </c>
      <c r="Z59" s="97" t="e">
        <f t="shared" si="24"/>
        <v>#REF!</v>
      </c>
    </row>
    <row r="60" spans="1:35" ht="27.75" customHeight="1">
      <c r="A60" s="57" t="s">
        <v>59</v>
      </c>
      <c r="B60" s="58" t="s">
        <v>58</v>
      </c>
      <c r="C60" s="58" t="s">
        <v>15</v>
      </c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99">
        <f>T61</f>
        <v>200</v>
      </c>
      <c r="U60" s="99">
        <f t="shared" ref="U60:X60" si="25">U61</f>
        <v>0</v>
      </c>
      <c r="V60" s="99">
        <f t="shared" si="25"/>
        <v>0</v>
      </c>
      <c r="W60" s="99">
        <f t="shared" si="25"/>
        <v>200</v>
      </c>
      <c r="X60" s="99">
        <f t="shared" si="25"/>
        <v>200</v>
      </c>
      <c r="Y60" s="13"/>
      <c r="AI60" s="26">
        <v>1</v>
      </c>
    </row>
    <row r="61" spans="1:35" ht="93" customHeight="1">
      <c r="A61" s="36" t="s">
        <v>60</v>
      </c>
      <c r="B61" s="6" t="s">
        <v>58</v>
      </c>
      <c r="C61" s="6" t="s">
        <v>15</v>
      </c>
      <c r="D61" s="6" t="s">
        <v>111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20</v>
      </c>
      <c r="T61" s="68">
        <v>200</v>
      </c>
      <c r="U61" s="68"/>
      <c r="V61" s="68"/>
      <c r="W61" s="72">
        <v>200</v>
      </c>
      <c r="X61" s="72">
        <v>200</v>
      </c>
      <c r="Y61" s="13"/>
    </row>
    <row r="62" spans="1:35" ht="19.5" customHeight="1">
      <c r="A62" s="37" t="s">
        <v>83</v>
      </c>
      <c r="B62" s="25" t="s">
        <v>58</v>
      </c>
      <c r="C62" s="25" t="s">
        <v>44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63">
        <f>T65+T63+T64</f>
        <v>500.5</v>
      </c>
      <c r="U62" s="63">
        <f>U65+U63+U64</f>
        <v>600.5</v>
      </c>
      <c r="V62" s="63">
        <f>V65+V63+V64</f>
        <v>600.5</v>
      </c>
      <c r="W62" s="100">
        <f>W65+W63+W64</f>
        <v>500.5</v>
      </c>
      <c r="X62" s="100">
        <f>X65+X63+X64</f>
        <v>500.5</v>
      </c>
      <c r="Y62" s="13"/>
      <c r="Z62" s="8" t="e">
        <f>#REF!+#REF!+#REF!</f>
        <v>#REF!</v>
      </c>
    </row>
    <row r="63" spans="1:35" ht="57" customHeight="1">
      <c r="A63" s="66" t="s">
        <v>145</v>
      </c>
      <c r="B63" s="67" t="s">
        <v>58</v>
      </c>
      <c r="C63" s="67" t="s">
        <v>44</v>
      </c>
      <c r="D63" s="23" t="s">
        <v>138</v>
      </c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 t="s">
        <v>42</v>
      </c>
      <c r="T63" s="68">
        <v>500.5</v>
      </c>
      <c r="U63" s="68">
        <v>500.5</v>
      </c>
      <c r="V63" s="68">
        <v>500.5</v>
      </c>
      <c r="W63" s="72">
        <v>500.5</v>
      </c>
      <c r="X63" s="72">
        <v>500.5</v>
      </c>
      <c r="Y63" s="13"/>
      <c r="Z63" s="8"/>
    </row>
    <row r="64" spans="1:35" ht="132" hidden="1" customHeight="1">
      <c r="A64" s="77" t="s">
        <v>148</v>
      </c>
      <c r="B64" s="67" t="s">
        <v>58</v>
      </c>
      <c r="C64" s="67" t="s">
        <v>44</v>
      </c>
      <c r="D64" s="73" t="s">
        <v>141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134</v>
      </c>
      <c r="T64" s="68">
        <v>0</v>
      </c>
      <c r="U64" s="68"/>
      <c r="V64" s="68"/>
      <c r="W64" s="72">
        <v>0</v>
      </c>
      <c r="X64" s="72">
        <v>0</v>
      </c>
      <c r="Y64" s="13"/>
      <c r="Z64" s="8"/>
    </row>
    <row r="65" spans="1:31" ht="114.75" hidden="1" customHeight="1">
      <c r="A65" s="77" t="s">
        <v>135</v>
      </c>
      <c r="B65" s="73" t="s">
        <v>58</v>
      </c>
      <c r="C65" s="73" t="s">
        <v>44</v>
      </c>
      <c r="D65" s="73" t="s">
        <v>133</v>
      </c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 t="s">
        <v>134</v>
      </c>
      <c r="T65" s="68">
        <v>0</v>
      </c>
      <c r="U65" s="59">
        <v>100</v>
      </c>
      <c r="V65" s="59">
        <v>100</v>
      </c>
      <c r="W65" s="59">
        <v>0</v>
      </c>
      <c r="X65" s="59">
        <v>0</v>
      </c>
      <c r="Y65" s="13"/>
    </row>
    <row r="66" spans="1:31" ht="26.25" customHeight="1">
      <c r="A66" s="37" t="s">
        <v>61</v>
      </c>
      <c r="B66" s="25" t="s">
        <v>58</v>
      </c>
      <c r="C66" s="25" t="s">
        <v>46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3">
        <f>SUM(T67:T82)</f>
        <v>18874.2</v>
      </c>
      <c r="U66" s="63">
        <f t="shared" ref="U66:X66" si="26">SUM(U67:U82)</f>
        <v>3872</v>
      </c>
      <c r="V66" s="63">
        <f t="shared" si="26"/>
        <v>3872</v>
      </c>
      <c r="W66" s="63">
        <f t="shared" si="26"/>
        <v>14232</v>
      </c>
      <c r="X66" s="63">
        <f t="shared" si="26"/>
        <v>12019.85</v>
      </c>
      <c r="Y66" s="13"/>
      <c r="AC66" s="63">
        <v>5565.6</v>
      </c>
      <c r="AD66" s="26">
        <v>30030.3</v>
      </c>
      <c r="AE66" s="27">
        <f>SUM(AC66:AD66)</f>
        <v>35595.9</v>
      </c>
    </row>
    <row r="67" spans="1:31" ht="110.25" customHeight="1">
      <c r="A67" s="108" t="s">
        <v>171</v>
      </c>
      <c r="B67" s="6" t="s">
        <v>58</v>
      </c>
      <c r="C67" s="6" t="s">
        <v>46</v>
      </c>
      <c r="D67" s="6" t="s">
        <v>170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134</v>
      </c>
      <c r="T67" s="68">
        <v>1600</v>
      </c>
      <c r="U67" s="68">
        <v>1600</v>
      </c>
      <c r="V67" s="68">
        <v>1600</v>
      </c>
      <c r="W67" s="68">
        <v>1600</v>
      </c>
      <c r="X67" s="68">
        <v>1600</v>
      </c>
      <c r="Y67" s="13"/>
      <c r="AC67" s="107"/>
      <c r="AE67" s="27"/>
    </row>
    <row r="68" spans="1:31" ht="95.25" customHeight="1">
      <c r="A68" s="36" t="s">
        <v>136</v>
      </c>
      <c r="B68" s="6" t="s">
        <v>58</v>
      </c>
      <c r="C68" s="6" t="s">
        <v>46</v>
      </c>
      <c r="D68" s="6" t="s">
        <v>112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50</v>
      </c>
      <c r="U68" s="68"/>
      <c r="V68" s="68"/>
      <c r="W68" s="72">
        <v>40</v>
      </c>
      <c r="X68" s="72">
        <v>40</v>
      </c>
      <c r="Y68" s="12"/>
    </row>
    <row r="69" spans="1:31" ht="82.5" customHeight="1">
      <c r="A69" s="33" t="s">
        <v>62</v>
      </c>
      <c r="B69" s="6" t="s">
        <v>58</v>
      </c>
      <c r="C69" s="6" t="s">
        <v>46</v>
      </c>
      <c r="D69" s="6" t="s">
        <v>113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8">
        <v>100</v>
      </c>
      <c r="U69" s="68">
        <f t="shared" ref="U69:X69" si="27">100+32</f>
        <v>132</v>
      </c>
      <c r="V69" s="68">
        <f t="shared" si="27"/>
        <v>132</v>
      </c>
      <c r="W69" s="68">
        <f t="shared" si="27"/>
        <v>132</v>
      </c>
      <c r="X69" s="68">
        <f t="shared" si="27"/>
        <v>132</v>
      </c>
      <c r="Y69" s="13"/>
    </row>
    <row r="70" spans="1:31" ht="36" customHeight="1">
      <c r="A70" s="35" t="s">
        <v>114</v>
      </c>
      <c r="B70" s="6" t="s">
        <v>58</v>
      </c>
      <c r="C70" s="6" t="s">
        <v>46</v>
      </c>
      <c r="D70" s="6" t="s">
        <v>115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640</v>
      </c>
      <c r="U70" s="68">
        <f t="shared" ref="U70:V70" si="28">450+90</f>
        <v>540</v>
      </c>
      <c r="V70" s="68">
        <f t="shared" si="28"/>
        <v>540</v>
      </c>
      <c r="W70" s="68">
        <v>640</v>
      </c>
      <c r="X70" s="68">
        <v>640</v>
      </c>
      <c r="Y70" s="13"/>
    </row>
    <row r="71" spans="1:31" ht="87.75" customHeight="1">
      <c r="A71" s="33" t="s">
        <v>62</v>
      </c>
      <c r="B71" s="6" t="s">
        <v>58</v>
      </c>
      <c r="C71" s="6" t="s">
        <v>46</v>
      </c>
      <c r="D71" s="6" t="s">
        <v>116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v>2107.6</v>
      </c>
      <c r="U71" s="68"/>
      <c r="V71" s="68"/>
      <c r="W71" s="72">
        <v>2213</v>
      </c>
      <c r="X71" s="72">
        <v>2323.6999999999998</v>
      </c>
      <c r="Y71" s="13"/>
    </row>
    <row r="72" spans="1:31" ht="81" customHeight="1">
      <c r="A72" s="33" t="s">
        <v>117</v>
      </c>
      <c r="B72" s="6" t="s">
        <v>58</v>
      </c>
      <c r="C72" s="6" t="s">
        <v>46</v>
      </c>
      <c r="D72" s="6" t="s">
        <v>118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200</v>
      </c>
      <c r="U72" s="68">
        <v>100</v>
      </c>
      <c r="V72" s="68">
        <v>100</v>
      </c>
      <c r="W72" s="68">
        <v>100</v>
      </c>
      <c r="X72" s="68">
        <v>100</v>
      </c>
      <c r="Y72" s="13"/>
    </row>
    <row r="73" spans="1:31" ht="68.25" customHeight="1">
      <c r="A73" s="33" t="s">
        <v>63</v>
      </c>
      <c r="B73" s="6" t="s">
        <v>58</v>
      </c>
      <c r="C73" s="6" t="s">
        <v>46</v>
      </c>
      <c r="D73" s="6" t="s">
        <v>119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v>1350</v>
      </c>
      <c r="U73" s="68"/>
      <c r="V73" s="68"/>
      <c r="W73" s="72">
        <v>1100</v>
      </c>
      <c r="X73" s="72">
        <v>1100</v>
      </c>
      <c r="Y73" s="13"/>
    </row>
    <row r="74" spans="1:31" ht="75.75" customHeight="1">
      <c r="A74" s="33" t="s">
        <v>64</v>
      </c>
      <c r="B74" s="6" t="s">
        <v>58</v>
      </c>
      <c r="C74" s="6" t="s">
        <v>46</v>
      </c>
      <c r="D74" s="6" t="s">
        <v>120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v>900</v>
      </c>
      <c r="U74" s="68">
        <f t="shared" ref="U74:X74" si="29">550+250</f>
        <v>800</v>
      </c>
      <c r="V74" s="68">
        <f t="shared" si="29"/>
        <v>800</v>
      </c>
      <c r="W74" s="68">
        <f t="shared" si="29"/>
        <v>800</v>
      </c>
      <c r="X74" s="68">
        <f t="shared" si="29"/>
        <v>800</v>
      </c>
      <c r="Y74" s="13"/>
    </row>
    <row r="75" spans="1:31" ht="81.75" customHeight="1">
      <c r="A75" s="77" t="s">
        <v>142</v>
      </c>
      <c r="B75" s="73" t="s">
        <v>58</v>
      </c>
      <c r="C75" s="73" t="s">
        <v>46</v>
      </c>
      <c r="D75" s="73" t="s">
        <v>143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 t="s">
        <v>20</v>
      </c>
      <c r="T75" s="68">
        <v>250</v>
      </c>
      <c r="U75" s="68"/>
      <c r="V75" s="68"/>
      <c r="W75" s="72">
        <v>242</v>
      </c>
      <c r="X75" s="72">
        <v>0</v>
      </c>
      <c r="Y75" s="13"/>
    </row>
    <row r="76" spans="1:31" ht="80.25" customHeight="1">
      <c r="A76" s="36" t="s">
        <v>174</v>
      </c>
      <c r="B76" s="6" t="s">
        <v>58</v>
      </c>
      <c r="C76" s="6" t="s">
        <v>46</v>
      </c>
      <c r="D76" s="6" t="s">
        <v>121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8">
        <v>70</v>
      </c>
      <c r="U76" s="68"/>
      <c r="V76" s="68"/>
      <c r="W76" s="72">
        <v>70</v>
      </c>
      <c r="X76" s="72">
        <v>70</v>
      </c>
      <c r="Y76" s="13"/>
    </row>
    <row r="77" spans="1:31" ht="78.75" customHeight="1">
      <c r="A77" s="33" t="s">
        <v>65</v>
      </c>
      <c r="B77" s="6" t="s">
        <v>58</v>
      </c>
      <c r="C77" s="6" t="s">
        <v>46</v>
      </c>
      <c r="D77" s="6" t="s">
        <v>122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8">
        <v>100</v>
      </c>
      <c r="U77" s="111"/>
      <c r="V77" s="111"/>
      <c r="W77" s="72">
        <v>100</v>
      </c>
      <c r="X77" s="72">
        <v>100</v>
      </c>
      <c r="Y77" s="12"/>
    </row>
    <row r="78" spans="1:31" ht="97.5" customHeight="1">
      <c r="A78" s="36" t="s">
        <v>165</v>
      </c>
      <c r="B78" s="6" t="s">
        <v>58</v>
      </c>
      <c r="C78" s="6" t="s">
        <v>46</v>
      </c>
      <c r="D78" s="6" t="s">
        <v>123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 t="s">
        <v>20</v>
      </c>
      <c r="T78" s="68">
        <v>6200</v>
      </c>
      <c r="U78" s="111"/>
      <c r="V78" s="111"/>
      <c r="W78" s="72">
        <v>4900</v>
      </c>
      <c r="X78" s="72">
        <v>4800</v>
      </c>
      <c r="Y78" s="13"/>
    </row>
    <row r="79" spans="1:31" ht="79.5" customHeight="1">
      <c r="A79" s="36" t="s">
        <v>175</v>
      </c>
      <c r="B79" s="6" t="s">
        <v>58</v>
      </c>
      <c r="C79" s="6" t="s">
        <v>46</v>
      </c>
      <c r="D79" s="6" t="s">
        <v>124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100</v>
      </c>
      <c r="U79" s="68">
        <f t="shared" ref="U79:V79" si="30">400+100</f>
        <v>500</v>
      </c>
      <c r="V79" s="68">
        <f t="shared" si="30"/>
        <v>500</v>
      </c>
      <c r="W79" s="68">
        <v>100</v>
      </c>
      <c r="X79" s="68">
        <v>314.14999999999998</v>
      </c>
      <c r="Y79" s="13"/>
    </row>
    <row r="80" spans="1:31" ht="79.5" customHeight="1">
      <c r="A80" s="105" t="s">
        <v>166</v>
      </c>
      <c r="B80" s="62" t="s">
        <v>58</v>
      </c>
      <c r="C80" s="62" t="s">
        <v>46</v>
      </c>
      <c r="D80" s="62" t="s">
        <v>167</v>
      </c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62" t="s">
        <v>20</v>
      </c>
      <c r="T80" s="94">
        <v>3256.6</v>
      </c>
      <c r="U80" s="94"/>
      <c r="V80" s="94"/>
      <c r="W80" s="94">
        <v>2195</v>
      </c>
      <c r="X80" s="94">
        <v>0</v>
      </c>
      <c r="Y80" s="13"/>
    </row>
    <row r="81" spans="1:26" ht="79.5" customHeight="1">
      <c r="A81" s="106" t="s">
        <v>168</v>
      </c>
      <c r="B81" s="62" t="s">
        <v>58</v>
      </c>
      <c r="C81" s="62" t="s">
        <v>46</v>
      </c>
      <c r="D81" s="62" t="s">
        <v>169</v>
      </c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62" t="s">
        <v>20</v>
      </c>
      <c r="T81" s="94">
        <v>750</v>
      </c>
      <c r="U81" s="94"/>
      <c r="V81" s="94"/>
      <c r="W81" s="94">
        <v>0</v>
      </c>
      <c r="X81" s="94">
        <v>0</v>
      </c>
      <c r="Y81" s="13"/>
    </row>
    <row r="82" spans="1:26" ht="76.5" customHeight="1">
      <c r="A82" s="70" t="s">
        <v>86</v>
      </c>
      <c r="B82" s="49" t="s">
        <v>58</v>
      </c>
      <c r="C82" s="49" t="s">
        <v>46</v>
      </c>
      <c r="D82" s="49" t="s">
        <v>125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 t="s">
        <v>20</v>
      </c>
      <c r="T82" s="94">
        <v>1200</v>
      </c>
      <c r="U82" s="94">
        <v>200</v>
      </c>
      <c r="V82" s="94">
        <v>200</v>
      </c>
      <c r="W82" s="94">
        <v>0</v>
      </c>
      <c r="X82" s="94">
        <v>0</v>
      </c>
      <c r="Y82" s="13"/>
    </row>
    <row r="83" spans="1:26" ht="76.5" hidden="1" customHeight="1">
      <c r="A83" s="36" t="s">
        <v>140</v>
      </c>
      <c r="B83" s="20" t="s">
        <v>58</v>
      </c>
      <c r="C83" s="20" t="s">
        <v>46</v>
      </c>
      <c r="D83" s="20" t="s">
        <v>139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 t="s">
        <v>20</v>
      </c>
      <c r="T83" s="59">
        <v>0</v>
      </c>
      <c r="U83" s="59"/>
      <c r="V83" s="59"/>
      <c r="W83" s="60">
        <f>30030.3-30030.3</f>
        <v>0</v>
      </c>
      <c r="X83" s="60">
        <f>30030.3-30030.3</f>
        <v>0</v>
      </c>
      <c r="Y83" s="13"/>
    </row>
    <row r="84" spans="1:26" ht="22.5" customHeight="1">
      <c r="A84" s="82" t="s">
        <v>66</v>
      </c>
      <c r="B84" s="83" t="s">
        <v>67</v>
      </c>
      <c r="C84" s="83" t="s">
        <v>16</v>
      </c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101">
        <f>T85</f>
        <v>50</v>
      </c>
      <c r="U84" s="101">
        <f t="shared" ref="U84:X85" si="31">U85</f>
        <v>50</v>
      </c>
      <c r="V84" s="101">
        <f t="shared" si="31"/>
        <v>50</v>
      </c>
      <c r="W84" s="101">
        <f t="shared" si="31"/>
        <v>50</v>
      </c>
      <c r="X84" s="101">
        <f t="shared" si="31"/>
        <v>50</v>
      </c>
      <c r="Y84" s="12"/>
    </row>
    <row r="85" spans="1:26" ht="32.25" customHeight="1">
      <c r="A85" s="50" t="s">
        <v>68</v>
      </c>
      <c r="B85" s="51" t="s">
        <v>67</v>
      </c>
      <c r="C85" s="51" t="s">
        <v>58</v>
      </c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61">
        <f>T86</f>
        <v>50</v>
      </c>
      <c r="U85" s="61">
        <f t="shared" si="31"/>
        <v>50</v>
      </c>
      <c r="V85" s="61">
        <f t="shared" si="31"/>
        <v>50</v>
      </c>
      <c r="W85" s="61">
        <f t="shared" si="31"/>
        <v>50</v>
      </c>
      <c r="X85" s="61">
        <f t="shared" si="31"/>
        <v>50</v>
      </c>
      <c r="Y85" s="18">
        <f t="shared" ref="Y85:Z85" si="32">Y86</f>
        <v>0</v>
      </c>
      <c r="Z85" s="7">
        <f t="shared" si="32"/>
        <v>0</v>
      </c>
    </row>
    <row r="86" spans="1:26" ht="130.5" customHeight="1" thickBot="1">
      <c r="A86" s="70" t="s">
        <v>69</v>
      </c>
      <c r="B86" s="49" t="s">
        <v>67</v>
      </c>
      <c r="C86" s="49" t="s">
        <v>58</v>
      </c>
      <c r="D86" s="49" t="s">
        <v>126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 t="s">
        <v>20</v>
      </c>
      <c r="T86" s="94">
        <v>50</v>
      </c>
      <c r="U86" s="94">
        <v>50</v>
      </c>
      <c r="V86" s="94">
        <v>50</v>
      </c>
      <c r="W86" s="94">
        <v>50</v>
      </c>
      <c r="X86" s="94">
        <v>50</v>
      </c>
      <c r="Y86" s="13"/>
    </row>
    <row r="87" spans="1:26" ht="25.5" customHeight="1" thickBot="1">
      <c r="A87" s="52" t="s">
        <v>70</v>
      </c>
      <c r="B87" s="53" t="s">
        <v>71</v>
      </c>
      <c r="C87" s="53" t="s">
        <v>16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97">
        <f>T88</f>
        <v>2781</v>
      </c>
      <c r="U87" s="97">
        <f t="shared" ref="U87:X87" si="33">U88</f>
        <v>0</v>
      </c>
      <c r="V87" s="97">
        <f t="shared" si="33"/>
        <v>0</v>
      </c>
      <c r="W87" s="97">
        <f t="shared" si="33"/>
        <v>2752.8</v>
      </c>
      <c r="X87" s="97">
        <f t="shared" si="33"/>
        <v>2896.2</v>
      </c>
      <c r="Y87" s="12"/>
    </row>
    <row r="88" spans="1:26" ht="22.5" customHeight="1">
      <c r="A88" s="50" t="s">
        <v>72</v>
      </c>
      <c r="B88" s="51" t="s">
        <v>71</v>
      </c>
      <c r="C88" s="51" t="s">
        <v>15</v>
      </c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61">
        <f>T89+T90</f>
        <v>2781</v>
      </c>
      <c r="U88" s="61">
        <f t="shared" ref="U88:Z88" si="34">U89</f>
        <v>0</v>
      </c>
      <c r="V88" s="61">
        <f t="shared" si="34"/>
        <v>0</v>
      </c>
      <c r="W88" s="85">
        <f t="shared" si="34"/>
        <v>2752.8</v>
      </c>
      <c r="X88" s="85">
        <f t="shared" si="34"/>
        <v>2896.2</v>
      </c>
      <c r="Y88" s="71">
        <f t="shared" si="34"/>
        <v>0</v>
      </c>
      <c r="Z88" s="61">
        <f t="shared" si="34"/>
        <v>0</v>
      </c>
    </row>
    <row r="89" spans="1:26" ht="84.75" customHeight="1">
      <c r="A89" s="33" t="s">
        <v>73</v>
      </c>
      <c r="B89" s="6" t="s">
        <v>71</v>
      </c>
      <c r="C89" s="6" t="s">
        <v>15</v>
      </c>
      <c r="D89" s="6" t="s">
        <v>127</v>
      </c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 t="s">
        <v>74</v>
      </c>
      <c r="T89" s="68">
        <v>2781</v>
      </c>
      <c r="U89" s="68"/>
      <c r="V89" s="68"/>
      <c r="W89" s="72">
        <v>2752.8</v>
      </c>
      <c r="X89" s="72">
        <v>2896.2</v>
      </c>
      <c r="Y89" s="13"/>
    </row>
    <row r="90" spans="1:26" ht="73.5" customHeight="1" thickBot="1">
      <c r="A90" s="103" t="s">
        <v>158</v>
      </c>
      <c r="B90" s="91" t="s">
        <v>71</v>
      </c>
      <c r="C90" s="91" t="s">
        <v>15</v>
      </c>
      <c r="D90" s="92" t="s">
        <v>155</v>
      </c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91" t="s">
        <v>42</v>
      </c>
      <c r="T90" s="88">
        <v>0</v>
      </c>
      <c r="U90" s="88"/>
      <c r="V90" s="88"/>
      <c r="W90" s="89">
        <v>0</v>
      </c>
      <c r="X90" s="89">
        <v>0</v>
      </c>
      <c r="Y90" s="90"/>
    </row>
    <row r="91" spans="1:26" ht="24.75" customHeight="1" thickBot="1">
      <c r="A91" s="52" t="s">
        <v>75</v>
      </c>
      <c r="B91" s="53" t="s">
        <v>76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97">
        <f>T92</f>
        <v>300</v>
      </c>
      <c r="U91" s="97">
        <f t="shared" ref="U91:X91" si="35">U92</f>
        <v>0</v>
      </c>
      <c r="V91" s="97">
        <f t="shared" si="35"/>
        <v>0</v>
      </c>
      <c r="W91" s="98">
        <f t="shared" si="35"/>
        <v>300</v>
      </c>
      <c r="X91" s="98">
        <f t="shared" si="35"/>
        <v>300</v>
      </c>
      <c r="Y91" s="19"/>
    </row>
    <row r="92" spans="1:26" ht="29.25" customHeight="1">
      <c r="A92" s="50" t="s">
        <v>77</v>
      </c>
      <c r="B92" s="51" t="s">
        <v>76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61">
        <f>T93</f>
        <v>300</v>
      </c>
      <c r="U92" s="61">
        <f t="shared" ref="U92:Z92" si="36">U93</f>
        <v>0</v>
      </c>
      <c r="V92" s="61">
        <f t="shared" si="36"/>
        <v>0</v>
      </c>
      <c r="W92" s="85">
        <f t="shared" si="36"/>
        <v>300</v>
      </c>
      <c r="X92" s="85">
        <f t="shared" si="36"/>
        <v>300</v>
      </c>
      <c r="Y92" s="18">
        <f t="shared" si="36"/>
        <v>0</v>
      </c>
      <c r="Z92" s="7">
        <f t="shared" si="36"/>
        <v>0</v>
      </c>
    </row>
    <row r="93" spans="1:26" ht="86.25" customHeight="1" thickBot="1">
      <c r="A93" s="54" t="s">
        <v>78</v>
      </c>
      <c r="B93" s="49" t="s">
        <v>76</v>
      </c>
      <c r="C93" s="49" t="s">
        <v>15</v>
      </c>
      <c r="D93" s="49" t="s">
        <v>128</v>
      </c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 t="s">
        <v>79</v>
      </c>
      <c r="T93" s="94">
        <v>300</v>
      </c>
      <c r="U93" s="112"/>
      <c r="V93" s="112"/>
      <c r="W93" s="110">
        <v>300</v>
      </c>
      <c r="X93" s="110">
        <v>300</v>
      </c>
      <c r="Y93" s="19"/>
    </row>
    <row r="94" spans="1:26" ht="21" customHeight="1" thickBot="1">
      <c r="A94" s="52" t="s">
        <v>80</v>
      </c>
      <c r="B94" s="53" t="s">
        <v>31</v>
      </c>
      <c r="C94" s="53" t="s">
        <v>16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97">
        <f>T95</f>
        <v>150</v>
      </c>
      <c r="U94" s="97">
        <f t="shared" ref="U94:Z95" si="37">U95</f>
        <v>0</v>
      </c>
      <c r="V94" s="97">
        <f t="shared" si="37"/>
        <v>0</v>
      </c>
      <c r="W94" s="98">
        <f t="shared" si="37"/>
        <v>494.7</v>
      </c>
      <c r="X94" s="98">
        <f t="shared" si="37"/>
        <v>1250.8</v>
      </c>
      <c r="Y94" s="15">
        <f t="shared" si="37"/>
        <v>0</v>
      </c>
      <c r="Z94" s="9">
        <f t="shared" si="37"/>
        <v>0</v>
      </c>
    </row>
    <row r="95" spans="1:26" ht="27.75" customHeight="1">
      <c r="A95" s="50" t="s">
        <v>81</v>
      </c>
      <c r="B95" s="51" t="s">
        <v>31</v>
      </c>
      <c r="C95" s="51" t="s">
        <v>15</v>
      </c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61">
        <f>T96</f>
        <v>150</v>
      </c>
      <c r="U95" s="61">
        <f t="shared" si="37"/>
        <v>0</v>
      </c>
      <c r="V95" s="61">
        <f t="shared" si="37"/>
        <v>0</v>
      </c>
      <c r="W95" s="61">
        <f t="shared" si="37"/>
        <v>494.7</v>
      </c>
      <c r="X95" s="61">
        <f t="shared" si="37"/>
        <v>1250.8</v>
      </c>
      <c r="Y95" s="19"/>
    </row>
    <row r="96" spans="1:26" ht="82.5" customHeight="1" thickBot="1">
      <c r="A96" s="38" t="s">
        <v>82</v>
      </c>
      <c r="B96" s="39" t="s">
        <v>31</v>
      </c>
      <c r="C96" s="39" t="s">
        <v>15</v>
      </c>
      <c r="D96" s="39" t="s">
        <v>129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121" t="s">
        <v>20</v>
      </c>
      <c r="T96" s="113">
        <v>150</v>
      </c>
      <c r="U96" s="114"/>
      <c r="V96" s="114"/>
      <c r="W96" s="115">
        <v>494.7</v>
      </c>
      <c r="X96" s="115">
        <v>1250.8</v>
      </c>
      <c r="Y96" s="19"/>
    </row>
    <row r="104" spans="1:4" ht="21" customHeight="1">
      <c r="A104" s="116" t="s">
        <v>172</v>
      </c>
      <c r="B104" s="117"/>
      <c r="C104" s="117"/>
      <c r="D104" s="117" t="s">
        <v>173</v>
      </c>
    </row>
    <row r="105" spans="1:4" ht="21.75" customHeight="1">
      <c r="A105" s="65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2:AO109"/>
  <sheetViews>
    <sheetView showGridLines="0" tabSelected="1" zoomScale="82" zoomScaleNormal="82" workbookViewId="0">
      <selection activeCell="X110" sqref="A1:Y110"/>
    </sheetView>
  </sheetViews>
  <sheetFormatPr defaultRowHeight="10.15" customHeight="1"/>
  <cols>
    <col min="1" max="1" width="84.140625" customWidth="1"/>
    <col min="2" max="2" width="5.42578125" customWidth="1"/>
    <col min="3" max="3" width="4.7109375" customWidth="1"/>
    <col min="4" max="4" width="15.85546875" bestFit="1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7" width="9.140625" style="26"/>
    <col min="28" max="28" width="13" style="26" hidden="1" customWidth="1"/>
    <col min="29" max="30" width="0" style="26" hidden="1" customWidth="1"/>
    <col min="31" max="41" width="9.140625" style="26"/>
  </cols>
  <sheetData>
    <row r="2" spans="1:26" ht="21" customHeight="1">
      <c r="X2" s="96"/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157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197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159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198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93" t="s">
        <v>181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94" t="s">
        <v>2</v>
      </c>
      <c r="X12" s="194"/>
      <c r="Y12" s="3"/>
    </row>
    <row r="13" spans="1:26" ht="15" customHeight="1">
      <c r="A13" s="195" t="s">
        <v>12</v>
      </c>
      <c r="B13" s="189" t="s">
        <v>8</v>
      </c>
      <c r="C13" s="189" t="s">
        <v>9</v>
      </c>
      <c r="D13" s="189" t="s">
        <v>10</v>
      </c>
      <c r="E13" s="189" t="s">
        <v>10</v>
      </c>
      <c r="F13" s="189" t="s">
        <v>10</v>
      </c>
      <c r="G13" s="189" t="s">
        <v>10</v>
      </c>
      <c r="H13" s="189" t="s">
        <v>10</v>
      </c>
      <c r="I13" s="189" t="s">
        <v>10</v>
      </c>
      <c r="J13" s="189" t="s">
        <v>10</v>
      </c>
      <c r="K13" s="189" t="s">
        <v>10</v>
      </c>
      <c r="L13" s="189" t="s">
        <v>10</v>
      </c>
      <c r="M13" s="189" t="s">
        <v>10</v>
      </c>
      <c r="N13" s="189" t="s">
        <v>10</v>
      </c>
      <c r="O13" s="189" t="s">
        <v>10</v>
      </c>
      <c r="P13" s="189" t="s">
        <v>10</v>
      </c>
      <c r="Q13" s="189" t="s">
        <v>10</v>
      </c>
      <c r="R13" s="189" t="s">
        <v>10</v>
      </c>
      <c r="S13" s="189" t="s">
        <v>11</v>
      </c>
      <c r="T13" s="189" t="s">
        <v>161</v>
      </c>
      <c r="U13" s="189" t="s">
        <v>84</v>
      </c>
      <c r="V13" s="189" t="s">
        <v>85</v>
      </c>
      <c r="W13" s="189" t="s">
        <v>87</v>
      </c>
      <c r="X13" s="190"/>
      <c r="Y13" s="191" t="s">
        <v>3</v>
      </c>
    </row>
    <row r="14" spans="1:26" ht="15" customHeight="1">
      <c r="A14" s="196"/>
      <c r="B14" s="197" t="s">
        <v>4</v>
      </c>
      <c r="C14" s="197" t="s">
        <v>5</v>
      </c>
      <c r="D14" s="197" t="s">
        <v>6</v>
      </c>
      <c r="E14" s="197" t="s">
        <v>6</v>
      </c>
      <c r="F14" s="197" t="s">
        <v>6</v>
      </c>
      <c r="G14" s="197" t="s">
        <v>6</v>
      </c>
      <c r="H14" s="197" t="s">
        <v>6</v>
      </c>
      <c r="I14" s="197" t="s">
        <v>6</v>
      </c>
      <c r="J14" s="197" t="s">
        <v>6</v>
      </c>
      <c r="K14" s="197" t="s">
        <v>6</v>
      </c>
      <c r="L14" s="197" t="s">
        <v>6</v>
      </c>
      <c r="M14" s="197" t="s">
        <v>6</v>
      </c>
      <c r="N14" s="197" t="s">
        <v>6</v>
      </c>
      <c r="O14" s="197" t="s">
        <v>6</v>
      </c>
      <c r="P14" s="197" t="s">
        <v>6</v>
      </c>
      <c r="Q14" s="197" t="s">
        <v>6</v>
      </c>
      <c r="R14" s="197" t="s">
        <v>6</v>
      </c>
      <c r="S14" s="197" t="s">
        <v>7</v>
      </c>
      <c r="T14" s="197"/>
      <c r="U14" s="197"/>
      <c r="V14" s="197"/>
      <c r="W14" s="122" t="s">
        <v>154</v>
      </c>
      <c r="X14" s="30" t="s">
        <v>162</v>
      </c>
      <c r="Y14" s="192"/>
    </row>
    <row r="15" spans="1:26" ht="15" hidden="1" customHeight="1">
      <c r="A15" s="3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2"/>
      <c r="Y15" s="16"/>
    </row>
    <row r="16" spans="1:26" ht="25.5" customHeight="1" thickBot="1">
      <c r="A16" s="40" t="s">
        <v>13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>
        <f>T17+T44+T48+T56+T62+T88+T91+T95+T98</f>
        <v>50382</v>
      </c>
      <c r="U16" s="42">
        <f>U17+U44+U48+U56+U62+U88+U91+U95+U98</f>
        <v>24198.899999999998</v>
      </c>
      <c r="V16" s="42">
        <f>V17+V44+V48+V56+V62+V88+V91+V95+V98</f>
        <v>24198.899999999998</v>
      </c>
      <c r="W16" s="43">
        <f>W17+W44+W48+W56+W62+W88+W91+W95+W98</f>
        <v>39835.900000000009</v>
      </c>
      <c r="X16" s="43">
        <f>X17+X44+X48+X56+X62+X88+X91+X95+X98</f>
        <v>39806.899999999994</v>
      </c>
      <c r="Y16" s="12"/>
      <c r="Z16" s="8">
        <f>T17+T44+T48+T56+T62+T91+T95+T98</f>
        <v>50332</v>
      </c>
    </row>
    <row r="17" spans="1:41" s="24" customFormat="1" ht="24.75" customHeight="1" thickBot="1">
      <c r="A17" s="46" t="s">
        <v>14</v>
      </c>
      <c r="B17" s="47" t="s">
        <v>15</v>
      </c>
      <c r="C17" s="47" t="s">
        <v>16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8">
        <f>T18+T29+T31+T33+T27</f>
        <v>19866.800000000003</v>
      </c>
      <c r="U17" s="48">
        <f t="shared" ref="U17:Z17" si="0">U18+U29+U31+U33+U27</f>
        <v>15270</v>
      </c>
      <c r="V17" s="48">
        <f t="shared" si="0"/>
        <v>15270</v>
      </c>
      <c r="W17" s="48">
        <f t="shared" si="0"/>
        <v>18085.800000000003</v>
      </c>
      <c r="X17" s="48">
        <f t="shared" si="0"/>
        <v>20702.8</v>
      </c>
      <c r="Y17" s="48" t="e">
        <f t="shared" si="0"/>
        <v>#REF!</v>
      </c>
      <c r="Z17" s="48" t="e">
        <f t="shared" si="0"/>
        <v>#REF!</v>
      </c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</row>
    <row r="18" spans="1:41" ht="63" customHeight="1">
      <c r="A18" s="44" t="s">
        <v>17</v>
      </c>
      <c r="B18" s="45" t="s">
        <v>15</v>
      </c>
      <c r="C18" s="45" t="s">
        <v>18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64">
        <f>T19+T20+T21+T22+T23+T24+T25+T26</f>
        <v>18574.400000000001</v>
      </c>
      <c r="U18" s="64">
        <f t="shared" ref="U18:X18" si="1">U19+U20+U21+U22+U23+U24+U25+U26</f>
        <v>13697.4</v>
      </c>
      <c r="V18" s="64">
        <f t="shared" si="1"/>
        <v>13697.4</v>
      </c>
      <c r="W18" s="64">
        <f t="shared" si="1"/>
        <v>16290.800000000001</v>
      </c>
      <c r="X18" s="64">
        <f t="shared" si="1"/>
        <v>16496.3</v>
      </c>
      <c r="Y18" s="13"/>
      <c r="Z18" s="8">
        <f>T19+T20+T21+T22+T23+T24+T25</f>
        <v>18497.7</v>
      </c>
    </row>
    <row r="19" spans="1:41" ht="124.5" customHeight="1">
      <c r="A19" s="33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23" t="s">
        <v>20</v>
      </c>
      <c r="T19" s="125">
        <v>50</v>
      </c>
      <c r="U19" s="125">
        <v>20</v>
      </c>
      <c r="V19" s="125">
        <v>20</v>
      </c>
      <c r="W19" s="125">
        <v>50</v>
      </c>
      <c r="X19" s="125">
        <v>50</v>
      </c>
      <c r="Y19" s="13"/>
    </row>
    <row r="20" spans="1:41" ht="97.5" customHeight="1">
      <c r="A20" s="33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23" t="s">
        <v>22</v>
      </c>
      <c r="T20" s="125">
        <f>14215.3+298</f>
        <v>14513.3</v>
      </c>
      <c r="U20" s="125">
        <v>13620.9</v>
      </c>
      <c r="V20" s="125">
        <v>13620.9</v>
      </c>
      <c r="W20" s="125">
        <v>14427</v>
      </c>
      <c r="X20" s="125">
        <v>14623.6</v>
      </c>
      <c r="Y20" s="59">
        <f t="shared" ref="Y20:Z20" si="2">7669.9+316.4+632.8+2603</f>
        <v>11222.099999999999</v>
      </c>
      <c r="Z20" s="59">
        <f t="shared" si="2"/>
        <v>11222.099999999999</v>
      </c>
    </row>
    <row r="21" spans="1:41" ht="93" customHeight="1">
      <c r="A21" s="33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23" t="s">
        <v>20</v>
      </c>
      <c r="T21" s="125">
        <f>3859.7+6.5</f>
        <v>3866.2</v>
      </c>
      <c r="U21" s="125"/>
      <c r="V21" s="125"/>
      <c r="W21" s="126">
        <v>1538.4</v>
      </c>
      <c r="X21" s="126">
        <v>1547.3</v>
      </c>
      <c r="Y21" s="13"/>
    </row>
    <row r="22" spans="1:41" ht="99" customHeight="1">
      <c r="A22" s="33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23" t="s">
        <v>25</v>
      </c>
      <c r="T22" s="125">
        <v>0</v>
      </c>
      <c r="U22" s="125"/>
      <c r="V22" s="125"/>
      <c r="W22" s="126">
        <v>192.2</v>
      </c>
      <c r="X22" s="126">
        <v>192.2</v>
      </c>
      <c r="Y22" s="13"/>
    </row>
    <row r="23" spans="1:41" ht="93" customHeight="1">
      <c r="A23" s="33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23" t="s">
        <v>27</v>
      </c>
      <c r="T23" s="125">
        <v>18</v>
      </c>
      <c r="U23" s="125">
        <v>3</v>
      </c>
      <c r="V23" s="125">
        <v>3</v>
      </c>
      <c r="W23" s="126">
        <f>3+30</f>
        <v>33</v>
      </c>
      <c r="X23" s="126">
        <f>3+30</f>
        <v>33</v>
      </c>
      <c r="Y23" s="13"/>
    </row>
    <row r="24" spans="1:41" ht="98.25" customHeight="1">
      <c r="A24" s="33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23" t="s">
        <v>20</v>
      </c>
      <c r="T24" s="125">
        <v>50</v>
      </c>
      <c r="U24" s="125"/>
      <c r="V24" s="125"/>
      <c r="W24" s="126">
        <v>50</v>
      </c>
      <c r="X24" s="126">
        <v>50</v>
      </c>
      <c r="Y24" s="13"/>
    </row>
    <row r="25" spans="1:41" ht="113.25" customHeight="1">
      <c r="A25" s="33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23" t="s">
        <v>20</v>
      </c>
      <c r="T25" s="125">
        <v>0.2</v>
      </c>
      <c r="U25" s="125"/>
      <c r="V25" s="125"/>
      <c r="W25" s="126">
        <v>0.2</v>
      </c>
      <c r="X25" s="126">
        <v>0.2</v>
      </c>
      <c r="Y25" s="13"/>
    </row>
    <row r="26" spans="1:41" ht="98.25" customHeight="1">
      <c r="A26" s="180" t="s">
        <v>190</v>
      </c>
      <c r="B26" s="6" t="s">
        <v>15</v>
      </c>
      <c r="C26" s="20" t="s">
        <v>18</v>
      </c>
      <c r="D26" s="6" t="s">
        <v>104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23" t="s">
        <v>42</v>
      </c>
      <c r="T26" s="125">
        <v>76.7</v>
      </c>
      <c r="U26" s="125">
        <v>53.5</v>
      </c>
      <c r="V26" s="125">
        <v>53.5</v>
      </c>
      <c r="W26" s="126">
        <v>0</v>
      </c>
      <c r="X26" s="126">
        <v>0</v>
      </c>
      <c r="Y26" s="18">
        <v>53.5</v>
      </c>
      <c r="Z26" s="7">
        <v>53.5</v>
      </c>
    </row>
    <row r="27" spans="1:41" ht="44.25" customHeight="1">
      <c r="A27" s="75" t="s">
        <v>147</v>
      </c>
      <c r="B27" s="76" t="s">
        <v>15</v>
      </c>
      <c r="C27" s="76" t="s">
        <v>146</v>
      </c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7"/>
      <c r="T27" s="128">
        <f>T28</f>
        <v>180.4</v>
      </c>
      <c r="U27" s="128">
        <f t="shared" ref="U27:X27" si="3">U28</f>
        <v>114.6</v>
      </c>
      <c r="V27" s="128">
        <f t="shared" si="3"/>
        <v>114.6</v>
      </c>
      <c r="W27" s="128">
        <f t="shared" si="3"/>
        <v>0</v>
      </c>
      <c r="X27" s="128">
        <f t="shared" si="3"/>
        <v>0</v>
      </c>
      <c r="Y27" s="13"/>
    </row>
    <row r="28" spans="1:41" s="5" customFormat="1" ht="93.75" customHeight="1">
      <c r="A28" s="179" t="s">
        <v>188</v>
      </c>
      <c r="B28" s="6" t="s">
        <v>15</v>
      </c>
      <c r="C28" s="20" t="s">
        <v>146</v>
      </c>
      <c r="D28" s="6" t="s">
        <v>105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23" t="s">
        <v>42</v>
      </c>
      <c r="T28" s="125">
        <v>180.4</v>
      </c>
      <c r="U28" s="125">
        <v>114.6</v>
      </c>
      <c r="V28" s="125">
        <v>114.6</v>
      </c>
      <c r="W28" s="126"/>
      <c r="X28" s="126"/>
      <c r="Y28" s="13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</row>
    <row r="29" spans="1:41" ht="21.75" customHeight="1">
      <c r="A29" s="34" t="s">
        <v>88</v>
      </c>
      <c r="B29" s="76" t="s">
        <v>15</v>
      </c>
      <c r="C29" s="76" t="s">
        <v>67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29"/>
      <c r="T29" s="128">
        <f>T30</f>
        <v>0</v>
      </c>
      <c r="U29" s="128">
        <f t="shared" ref="U29:X29" si="4">U30</f>
        <v>0</v>
      </c>
      <c r="V29" s="128">
        <f t="shared" si="4"/>
        <v>0</v>
      </c>
      <c r="W29" s="130">
        <f t="shared" si="4"/>
        <v>0</v>
      </c>
      <c r="X29" s="130">
        <f t="shared" si="4"/>
        <v>1416.5</v>
      </c>
      <c r="Y29" s="13"/>
    </row>
    <row r="30" spans="1:41" ht="70.5" customHeight="1">
      <c r="A30" s="176" t="s">
        <v>187</v>
      </c>
      <c r="B30" s="6" t="s">
        <v>15</v>
      </c>
      <c r="C30" s="6" t="s">
        <v>67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23" t="s">
        <v>89</v>
      </c>
      <c r="T30" s="125">
        <v>0</v>
      </c>
      <c r="U30" s="125"/>
      <c r="V30" s="125"/>
      <c r="W30" s="126">
        <v>0</v>
      </c>
      <c r="X30" s="126">
        <v>1416.5</v>
      </c>
      <c r="Y30" s="13"/>
    </row>
    <row r="31" spans="1:41" ht="16.7" customHeight="1">
      <c r="A31" s="34" t="s">
        <v>30</v>
      </c>
      <c r="B31" s="76" t="s">
        <v>15</v>
      </c>
      <c r="C31" s="76" t="s">
        <v>31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29"/>
      <c r="T31" s="128">
        <v>50</v>
      </c>
      <c r="U31" s="128"/>
      <c r="V31" s="128"/>
      <c r="W31" s="130">
        <v>50</v>
      </c>
      <c r="X31" s="130">
        <v>50</v>
      </c>
      <c r="Y31" s="13"/>
    </row>
    <row r="32" spans="1:41" ht="56.25" customHeight="1">
      <c r="A32" s="69" t="s">
        <v>195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23" t="s">
        <v>33</v>
      </c>
      <c r="T32" s="125">
        <v>50</v>
      </c>
      <c r="U32" s="125">
        <v>50</v>
      </c>
      <c r="V32" s="125">
        <v>50</v>
      </c>
      <c r="W32" s="126">
        <v>50</v>
      </c>
      <c r="X32" s="126">
        <v>50</v>
      </c>
      <c r="Y32" s="13"/>
    </row>
    <row r="33" spans="1:26" ht="32.25" customHeight="1">
      <c r="A33" s="169" t="s">
        <v>34</v>
      </c>
      <c r="B33" s="76" t="s">
        <v>15</v>
      </c>
      <c r="C33" s="76" t="s">
        <v>35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9"/>
      <c r="T33" s="128">
        <f>SUM(T34:T43)</f>
        <v>1062</v>
      </c>
      <c r="U33" s="128">
        <f t="shared" ref="U33:X33" si="5">SUM(U34:U43)</f>
        <v>1458</v>
      </c>
      <c r="V33" s="128">
        <f t="shared" si="5"/>
        <v>1458</v>
      </c>
      <c r="W33" s="128">
        <f t="shared" si="5"/>
        <v>1745</v>
      </c>
      <c r="X33" s="128">
        <f t="shared" si="5"/>
        <v>2740</v>
      </c>
      <c r="Y33" s="17" t="e">
        <f>Y34+Y35+Y36+Y39+Y40+#REF!+Y41+Y26+Y28+Y43</f>
        <v>#REF!</v>
      </c>
      <c r="Z33" s="11" t="e">
        <f>Z34+Z35+Z36+Z39+Z40+#REF!+Z41+Z26+Z28+Z43</f>
        <v>#REF!</v>
      </c>
    </row>
    <row r="34" spans="1:26" ht="95.25" customHeight="1">
      <c r="A34" s="33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23" t="s">
        <v>20</v>
      </c>
      <c r="T34" s="125">
        <v>20</v>
      </c>
      <c r="U34" s="125">
        <v>20</v>
      </c>
      <c r="V34" s="125">
        <v>20</v>
      </c>
      <c r="W34" s="126">
        <v>20</v>
      </c>
      <c r="X34" s="126">
        <v>20</v>
      </c>
      <c r="Y34" s="13"/>
    </row>
    <row r="35" spans="1:26" ht="113.25" customHeight="1">
      <c r="A35" s="33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23" t="s">
        <v>20</v>
      </c>
      <c r="T35" s="125">
        <v>100</v>
      </c>
      <c r="U35" s="125">
        <v>100</v>
      </c>
      <c r="V35" s="125">
        <v>100</v>
      </c>
      <c r="W35" s="125">
        <v>100</v>
      </c>
      <c r="X35" s="125">
        <v>100</v>
      </c>
      <c r="Y35" s="13"/>
    </row>
    <row r="36" spans="1:26" ht="91.5" customHeight="1">
      <c r="A36" s="77" t="s">
        <v>38</v>
      </c>
      <c r="B36" s="73" t="s">
        <v>15</v>
      </c>
      <c r="C36" s="73" t="s">
        <v>35</v>
      </c>
      <c r="D36" s="73" t="s">
        <v>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23" t="s">
        <v>27</v>
      </c>
      <c r="T36" s="125">
        <v>260</v>
      </c>
      <c r="U36" s="125">
        <v>900</v>
      </c>
      <c r="V36" s="125">
        <v>900</v>
      </c>
      <c r="W36" s="125">
        <v>290</v>
      </c>
      <c r="X36" s="125">
        <v>290</v>
      </c>
      <c r="Y36" s="13"/>
    </row>
    <row r="37" spans="1:26" ht="39" hidden="1" customHeight="1">
      <c r="A37" s="77" t="s">
        <v>144</v>
      </c>
      <c r="B37" s="73" t="s">
        <v>15</v>
      </c>
      <c r="C37" s="73" t="s">
        <v>35</v>
      </c>
      <c r="D37" s="73" t="s">
        <v>151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23" t="s">
        <v>152</v>
      </c>
      <c r="T37" s="125">
        <v>0</v>
      </c>
      <c r="U37" s="125"/>
      <c r="V37" s="125"/>
      <c r="W37" s="126">
        <v>0</v>
      </c>
      <c r="X37" s="126">
        <v>0</v>
      </c>
      <c r="Y37" s="13"/>
    </row>
    <row r="38" spans="1:26" ht="39" hidden="1" customHeight="1">
      <c r="A38" s="77" t="s">
        <v>144</v>
      </c>
      <c r="B38" s="73" t="s">
        <v>15</v>
      </c>
      <c r="C38" s="73" t="s">
        <v>35</v>
      </c>
      <c r="D38" s="73" t="s">
        <v>153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23" t="s">
        <v>27</v>
      </c>
      <c r="T38" s="125">
        <v>0</v>
      </c>
      <c r="U38" s="125"/>
      <c r="V38" s="125"/>
      <c r="W38" s="126"/>
      <c r="X38" s="126"/>
      <c r="Y38" s="13"/>
    </row>
    <row r="39" spans="1:26" ht="93.75" customHeight="1">
      <c r="A39" s="77" t="s">
        <v>39</v>
      </c>
      <c r="B39" s="73" t="s">
        <v>15</v>
      </c>
      <c r="C39" s="73" t="s">
        <v>35</v>
      </c>
      <c r="D39" s="73" t="s">
        <v>100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23" t="s">
        <v>20</v>
      </c>
      <c r="T39" s="125">
        <v>168</v>
      </c>
      <c r="U39" s="125">
        <v>168</v>
      </c>
      <c r="V39" s="125">
        <v>168</v>
      </c>
      <c r="W39" s="126">
        <v>169</v>
      </c>
      <c r="X39" s="126">
        <v>170</v>
      </c>
      <c r="Y39" s="13"/>
    </row>
    <row r="40" spans="1:26" ht="79.5" customHeight="1">
      <c r="A40" s="77" t="s">
        <v>40</v>
      </c>
      <c r="B40" s="73" t="s">
        <v>15</v>
      </c>
      <c r="C40" s="73" t="s">
        <v>35</v>
      </c>
      <c r="D40" s="73" t="s">
        <v>101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23" t="s">
        <v>20</v>
      </c>
      <c r="T40" s="125">
        <v>90</v>
      </c>
      <c r="U40" s="125">
        <v>200</v>
      </c>
      <c r="V40" s="125">
        <v>200</v>
      </c>
      <c r="W40" s="125">
        <v>100</v>
      </c>
      <c r="X40" s="125">
        <v>100</v>
      </c>
      <c r="Y40" s="81">
        <v>200</v>
      </c>
      <c r="Z40" s="81">
        <v>200</v>
      </c>
    </row>
    <row r="41" spans="1:26" ht="71.25" customHeight="1">
      <c r="A41" s="181" t="s">
        <v>191</v>
      </c>
      <c r="B41" s="73" t="s">
        <v>15</v>
      </c>
      <c r="C41" s="73" t="s">
        <v>35</v>
      </c>
      <c r="D41" s="73" t="s">
        <v>102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23" t="s">
        <v>27</v>
      </c>
      <c r="T41" s="125">
        <f>70+50</f>
        <v>120</v>
      </c>
      <c r="U41" s="125">
        <v>70</v>
      </c>
      <c r="V41" s="125">
        <v>70</v>
      </c>
      <c r="W41" s="126">
        <v>70</v>
      </c>
      <c r="X41" s="126">
        <v>70</v>
      </c>
      <c r="Y41" s="13"/>
    </row>
    <row r="42" spans="1:26" ht="112.5" customHeight="1">
      <c r="A42" s="104" t="s">
        <v>196</v>
      </c>
      <c r="B42" s="73" t="s">
        <v>15</v>
      </c>
      <c r="C42" s="73" t="s">
        <v>35</v>
      </c>
      <c r="D42" s="73" t="s">
        <v>164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23" t="s">
        <v>42</v>
      </c>
      <c r="T42" s="125">
        <v>304</v>
      </c>
      <c r="U42" s="125">
        <f t="shared" ref="U42:X42" si="6">11.6-11.6</f>
        <v>0</v>
      </c>
      <c r="V42" s="125">
        <f t="shared" si="6"/>
        <v>0</v>
      </c>
      <c r="W42" s="125">
        <f t="shared" si="6"/>
        <v>0</v>
      </c>
      <c r="X42" s="125">
        <f t="shared" si="6"/>
        <v>0</v>
      </c>
      <c r="Y42" s="13"/>
    </row>
    <row r="43" spans="1:26" ht="51" customHeight="1" thickBot="1">
      <c r="A43" s="79" t="s">
        <v>130</v>
      </c>
      <c r="B43" s="80" t="s">
        <v>15</v>
      </c>
      <c r="C43" s="80" t="s">
        <v>35</v>
      </c>
      <c r="D43" s="80" t="s">
        <v>106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131" t="s">
        <v>89</v>
      </c>
      <c r="T43" s="132"/>
      <c r="U43" s="133"/>
      <c r="V43" s="133"/>
      <c r="W43" s="134">
        <v>996</v>
      </c>
      <c r="X43" s="134">
        <v>1990</v>
      </c>
      <c r="Y43" s="12"/>
    </row>
    <row r="44" spans="1:26" ht="20.25" customHeight="1" thickBot="1">
      <c r="A44" s="52" t="s">
        <v>43</v>
      </c>
      <c r="B44" s="53" t="s">
        <v>44</v>
      </c>
      <c r="C44" s="53" t="s">
        <v>16</v>
      </c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135"/>
      <c r="T44" s="136">
        <f>T45</f>
        <v>1057.8</v>
      </c>
      <c r="U44" s="136">
        <f t="shared" ref="U44:W44" si="7">U45</f>
        <v>652.29999999999995</v>
      </c>
      <c r="V44" s="136">
        <f t="shared" si="7"/>
        <v>652.29999999999995</v>
      </c>
      <c r="W44" s="136">
        <f t="shared" si="7"/>
        <v>1162.2</v>
      </c>
      <c r="X44" s="136">
        <f>X45</f>
        <v>1268.4000000000001</v>
      </c>
      <c r="Y44" s="13"/>
    </row>
    <row r="45" spans="1:26" ht="21" customHeight="1">
      <c r="A45" s="50" t="s">
        <v>45</v>
      </c>
      <c r="B45" s="51" t="s">
        <v>44</v>
      </c>
      <c r="C45" s="51" t="s">
        <v>46</v>
      </c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137"/>
      <c r="T45" s="138">
        <f>T46+T47</f>
        <v>1057.8</v>
      </c>
      <c r="U45" s="138">
        <f t="shared" ref="U45:V45" si="8">U46+U47</f>
        <v>652.29999999999995</v>
      </c>
      <c r="V45" s="138">
        <f t="shared" si="8"/>
        <v>652.29999999999995</v>
      </c>
      <c r="W45" s="138">
        <f>W46+W47</f>
        <v>1162.2</v>
      </c>
      <c r="X45" s="138">
        <f>X46+X47</f>
        <v>1268.4000000000001</v>
      </c>
      <c r="Y45" s="18">
        <f t="shared" ref="Y45:Z45" si="9">Y46+Y47</f>
        <v>0</v>
      </c>
      <c r="Z45" s="7">
        <f t="shared" si="9"/>
        <v>0</v>
      </c>
    </row>
    <row r="46" spans="1:26" ht="68.25" customHeight="1">
      <c r="A46" s="123" t="s">
        <v>176</v>
      </c>
      <c r="B46" s="6" t="s">
        <v>44</v>
      </c>
      <c r="C46" s="6" t="s">
        <v>46</v>
      </c>
      <c r="D46" s="6" t="s">
        <v>107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23" t="s">
        <v>22</v>
      </c>
      <c r="T46" s="125">
        <v>1000</v>
      </c>
      <c r="U46" s="125">
        <v>648.4</v>
      </c>
      <c r="V46" s="125">
        <v>648.4</v>
      </c>
      <c r="W46" s="126">
        <f>1000+100</f>
        <v>1100</v>
      </c>
      <c r="X46" s="126">
        <v>1150</v>
      </c>
      <c r="Y46" s="13"/>
    </row>
    <row r="47" spans="1:26" ht="68.25" customHeight="1" thickBot="1">
      <c r="A47" s="124" t="s">
        <v>177</v>
      </c>
      <c r="B47" s="49" t="s">
        <v>44</v>
      </c>
      <c r="C47" s="49" t="s">
        <v>46</v>
      </c>
      <c r="D47" s="49" t="s">
        <v>107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131" t="s">
        <v>20</v>
      </c>
      <c r="T47" s="132">
        <v>57.8</v>
      </c>
      <c r="U47" s="132">
        <v>3.9</v>
      </c>
      <c r="V47" s="132">
        <v>3.9</v>
      </c>
      <c r="W47" s="134">
        <v>62.2</v>
      </c>
      <c r="X47" s="134">
        <v>118.4</v>
      </c>
      <c r="Y47" s="12"/>
    </row>
    <row r="48" spans="1:26" ht="32.25" customHeight="1" thickBot="1">
      <c r="A48" s="52" t="s">
        <v>47</v>
      </c>
      <c r="B48" s="53" t="s">
        <v>46</v>
      </c>
      <c r="C48" s="53" t="s">
        <v>16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135"/>
      <c r="T48" s="136">
        <f>T49</f>
        <v>3807</v>
      </c>
      <c r="U48" s="136">
        <f t="shared" ref="U48:X48" si="10">U49</f>
        <v>3938.6</v>
      </c>
      <c r="V48" s="136">
        <f t="shared" si="10"/>
        <v>3938.6</v>
      </c>
      <c r="W48" s="139">
        <f t="shared" si="10"/>
        <v>4450.7</v>
      </c>
      <c r="X48" s="139">
        <f t="shared" si="10"/>
        <v>4050.7</v>
      </c>
      <c r="Y48" s="13"/>
    </row>
    <row r="49" spans="1:34" ht="36.75" hidden="1" customHeight="1">
      <c r="A49" s="50" t="s">
        <v>48</v>
      </c>
      <c r="B49" s="51" t="s">
        <v>46</v>
      </c>
      <c r="C49" s="86" t="s">
        <v>16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137"/>
      <c r="T49" s="140">
        <f>T50+T52</f>
        <v>3807</v>
      </c>
      <c r="U49" s="140">
        <f>U51+U53+U54+U55</f>
        <v>3938.6</v>
      </c>
      <c r="V49" s="140">
        <f>V51+V53+V54+V55</f>
        <v>3938.6</v>
      </c>
      <c r="W49" s="140">
        <f>W51+W53+W54+W55</f>
        <v>4450.7</v>
      </c>
      <c r="X49" s="140">
        <f>X51+X53+X54+X55</f>
        <v>4050.7</v>
      </c>
      <c r="Y49" s="18">
        <f>Y51+Y53</f>
        <v>0</v>
      </c>
      <c r="Z49" s="7">
        <f>Z51+Z53</f>
        <v>0</v>
      </c>
    </row>
    <row r="50" spans="1:34" ht="32.25" customHeight="1">
      <c r="A50" s="170" t="s">
        <v>185</v>
      </c>
      <c r="B50" s="86" t="s">
        <v>46</v>
      </c>
      <c r="C50" s="168" t="s">
        <v>76</v>
      </c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137"/>
      <c r="T50" s="140">
        <f>T51</f>
        <v>67</v>
      </c>
      <c r="U50" s="140"/>
      <c r="V50" s="140"/>
      <c r="W50" s="140"/>
      <c r="X50" s="140"/>
      <c r="Y50" s="18"/>
      <c r="Z50" s="167"/>
    </row>
    <row r="51" spans="1:34" ht="93" customHeight="1">
      <c r="A51" s="171" t="s">
        <v>50</v>
      </c>
      <c r="B51" s="119" t="s">
        <v>46</v>
      </c>
      <c r="C51" s="172" t="s">
        <v>76</v>
      </c>
      <c r="D51" s="119" t="s">
        <v>108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23" t="s">
        <v>20</v>
      </c>
      <c r="T51" s="125">
        <v>67</v>
      </c>
      <c r="U51" s="125">
        <v>155.6</v>
      </c>
      <c r="V51" s="125">
        <v>155.6</v>
      </c>
      <c r="W51" s="125">
        <v>150.69999999999999</v>
      </c>
      <c r="X51" s="125">
        <v>150.69999999999999</v>
      </c>
      <c r="Y51" s="13"/>
    </row>
    <row r="52" spans="1:34" ht="45" customHeight="1">
      <c r="A52" s="173" t="s">
        <v>186</v>
      </c>
      <c r="B52" s="174" t="s">
        <v>46</v>
      </c>
      <c r="C52" s="174" t="s">
        <v>150</v>
      </c>
      <c r="D52" s="11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23"/>
      <c r="T52" s="125">
        <f>T53+T54+T55</f>
        <v>3740</v>
      </c>
      <c r="U52" s="125"/>
      <c r="V52" s="125"/>
      <c r="W52" s="125"/>
      <c r="X52" s="125"/>
      <c r="Y52" s="13"/>
    </row>
    <row r="53" spans="1:34" ht="95.25" customHeight="1">
      <c r="A53" s="33" t="s">
        <v>51</v>
      </c>
      <c r="B53" s="6" t="s">
        <v>46</v>
      </c>
      <c r="C53" s="20" t="s">
        <v>150</v>
      </c>
      <c r="D53" s="6" t="s">
        <v>109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23" t="s">
        <v>20</v>
      </c>
      <c r="T53" s="125">
        <f>450+1200</f>
        <v>1650</v>
      </c>
      <c r="U53" s="125">
        <v>2153</v>
      </c>
      <c r="V53" s="125">
        <v>2153</v>
      </c>
      <c r="W53" s="125">
        <v>2250</v>
      </c>
      <c r="X53" s="125">
        <v>2250</v>
      </c>
      <c r="Y53" s="12"/>
    </row>
    <row r="54" spans="1:34" ht="108.75" customHeight="1">
      <c r="A54" s="36" t="s">
        <v>137</v>
      </c>
      <c r="B54" s="20" t="s">
        <v>46</v>
      </c>
      <c r="C54" s="20" t="s">
        <v>150</v>
      </c>
      <c r="D54" s="20" t="s">
        <v>149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23" t="s">
        <v>20</v>
      </c>
      <c r="T54" s="125">
        <v>50</v>
      </c>
      <c r="U54" s="125">
        <v>30</v>
      </c>
      <c r="V54" s="125">
        <v>30</v>
      </c>
      <c r="W54" s="125">
        <v>50</v>
      </c>
      <c r="X54" s="125">
        <v>50</v>
      </c>
      <c r="Y54" s="12"/>
    </row>
    <row r="55" spans="1:34" ht="108.75" customHeight="1" thickBot="1">
      <c r="A55" s="184" t="s">
        <v>171</v>
      </c>
      <c r="B55" s="20" t="s">
        <v>46</v>
      </c>
      <c r="C55" s="20" t="s">
        <v>150</v>
      </c>
      <c r="D55" s="6" t="s">
        <v>170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23" t="s">
        <v>20</v>
      </c>
      <c r="T55" s="125">
        <f>1440+600</f>
        <v>2040</v>
      </c>
      <c r="U55" s="166">
        <v>1600</v>
      </c>
      <c r="V55" s="166">
        <v>1600</v>
      </c>
      <c r="W55" s="125">
        <v>2000</v>
      </c>
      <c r="X55" s="125">
        <v>1600</v>
      </c>
      <c r="Y55" s="12"/>
    </row>
    <row r="56" spans="1:34" ht="20.25" customHeight="1" thickBot="1">
      <c r="A56" s="52" t="s">
        <v>52</v>
      </c>
      <c r="B56" s="53" t="s">
        <v>18</v>
      </c>
      <c r="C56" s="53" t="s">
        <v>16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135"/>
      <c r="T56" s="136">
        <f>T57+T59</f>
        <v>203.1</v>
      </c>
      <c r="U56" s="136">
        <f t="shared" ref="U56:X56" si="11">U57+U59</f>
        <v>1095.5</v>
      </c>
      <c r="V56" s="136">
        <f t="shared" si="11"/>
        <v>1095.5</v>
      </c>
      <c r="W56" s="139">
        <f t="shared" si="11"/>
        <v>353</v>
      </c>
      <c r="X56" s="139">
        <f t="shared" si="11"/>
        <v>203</v>
      </c>
      <c r="Y56" s="13"/>
    </row>
    <row r="57" spans="1:34" ht="23.25" hidden="1" customHeight="1">
      <c r="A57" s="55" t="s">
        <v>53</v>
      </c>
      <c r="B57" s="56" t="s">
        <v>18</v>
      </c>
      <c r="C57" s="56" t="s">
        <v>49</v>
      </c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141"/>
      <c r="T57" s="142">
        <f>T58</f>
        <v>0</v>
      </c>
      <c r="U57" s="142">
        <f t="shared" ref="U57:V57" si="12">U58</f>
        <v>892.5</v>
      </c>
      <c r="V57" s="142">
        <f t="shared" si="12"/>
        <v>892.5</v>
      </c>
      <c r="W57" s="143">
        <f>W58</f>
        <v>0</v>
      </c>
      <c r="X57" s="143">
        <f>X58</f>
        <v>0</v>
      </c>
      <c r="Y57" s="29">
        <f t="shared" ref="Y57:Z57" si="13">Y58</f>
        <v>0</v>
      </c>
      <c r="Z57" s="14">
        <f t="shared" si="13"/>
        <v>0</v>
      </c>
    </row>
    <row r="58" spans="1:34" ht="86.25" hidden="1" customHeight="1">
      <c r="A58" s="33" t="s">
        <v>54</v>
      </c>
      <c r="B58" s="6" t="s">
        <v>18</v>
      </c>
      <c r="C58" s="6" t="s">
        <v>49</v>
      </c>
      <c r="D58" s="6" t="s">
        <v>110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3" t="s">
        <v>20</v>
      </c>
      <c r="T58" s="144">
        <v>0</v>
      </c>
      <c r="U58" s="144">
        <v>892.5</v>
      </c>
      <c r="V58" s="144">
        <v>892.5</v>
      </c>
      <c r="W58" s="145">
        <v>0</v>
      </c>
      <c r="X58" s="145">
        <v>0</v>
      </c>
      <c r="Y58" s="13"/>
    </row>
    <row r="59" spans="1:34" ht="26.25" customHeight="1">
      <c r="A59" s="35" t="s">
        <v>55</v>
      </c>
      <c r="B59" s="6" t="s">
        <v>18</v>
      </c>
      <c r="C59" s="6" t="s">
        <v>56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3"/>
      <c r="T59" s="144">
        <f>T60+T61</f>
        <v>203.1</v>
      </c>
      <c r="U59" s="144">
        <f t="shared" ref="U59:X59" si="14">U60+U61</f>
        <v>203</v>
      </c>
      <c r="V59" s="144">
        <f t="shared" si="14"/>
        <v>203</v>
      </c>
      <c r="W59" s="144">
        <f t="shared" si="14"/>
        <v>353</v>
      </c>
      <c r="X59" s="144">
        <f t="shared" si="14"/>
        <v>203</v>
      </c>
      <c r="Y59" s="13"/>
    </row>
    <row r="60" spans="1:34" ht="98.25" customHeight="1">
      <c r="A60" s="33" t="s">
        <v>39</v>
      </c>
      <c r="B60" s="6" t="s">
        <v>18</v>
      </c>
      <c r="C60" s="6" t="s">
        <v>56</v>
      </c>
      <c r="D60" s="119" t="s">
        <v>100</v>
      </c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46" t="s">
        <v>20</v>
      </c>
      <c r="T60" s="125">
        <v>200</v>
      </c>
      <c r="U60" s="125">
        <v>200</v>
      </c>
      <c r="V60" s="125">
        <v>200</v>
      </c>
      <c r="W60" s="125">
        <f>450-100</f>
        <v>350</v>
      </c>
      <c r="X60" s="125">
        <v>200</v>
      </c>
      <c r="Y60" s="12"/>
    </row>
    <row r="61" spans="1:34" ht="81" customHeight="1" thickBot="1">
      <c r="A61" s="54" t="s">
        <v>131</v>
      </c>
      <c r="B61" s="49" t="s">
        <v>18</v>
      </c>
      <c r="C61" s="49" t="s">
        <v>56</v>
      </c>
      <c r="D61" s="120" t="s">
        <v>132</v>
      </c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47" t="s">
        <v>20</v>
      </c>
      <c r="T61" s="132">
        <v>3.1</v>
      </c>
      <c r="U61" s="132">
        <v>3</v>
      </c>
      <c r="V61" s="132">
        <v>3</v>
      </c>
      <c r="W61" s="134">
        <v>3</v>
      </c>
      <c r="X61" s="134">
        <v>3</v>
      </c>
      <c r="Y61" s="13"/>
    </row>
    <row r="62" spans="1:34" ht="27" customHeight="1" thickBot="1">
      <c r="A62" s="52" t="s">
        <v>57</v>
      </c>
      <c r="B62" s="53" t="s">
        <v>58</v>
      </c>
      <c r="C62" s="53" t="s">
        <v>16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135"/>
      <c r="T62" s="136">
        <f>T63+T66+T70</f>
        <v>11636.3</v>
      </c>
      <c r="U62" s="136">
        <f t="shared" ref="U62:Z62" si="15">U63+U66+U70</f>
        <v>3192.5</v>
      </c>
      <c r="V62" s="136">
        <f t="shared" si="15"/>
        <v>3192.5</v>
      </c>
      <c r="W62" s="136">
        <f t="shared" si="15"/>
        <v>11730.400000000001</v>
      </c>
      <c r="X62" s="136">
        <f>X63+X66+X70</f>
        <v>9875.7999999999993</v>
      </c>
      <c r="Y62" s="97">
        <f t="shared" si="15"/>
        <v>0</v>
      </c>
      <c r="Z62" s="97" t="e">
        <f t="shared" si="15"/>
        <v>#REF!</v>
      </c>
    </row>
    <row r="63" spans="1:34" ht="27.75" customHeight="1">
      <c r="A63" s="57" t="s">
        <v>59</v>
      </c>
      <c r="B63" s="58" t="s">
        <v>58</v>
      </c>
      <c r="C63" s="58" t="s">
        <v>15</v>
      </c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148"/>
      <c r="T63" s="149">
        <f>T64+T65</f>
        <v>692</v>
      </c>
      <c r="U63" s="149">
        <f t="shared" ref="U63:X63" si="16">U64</f>
        <v>0</v>
      </c>
      <c r="V63" s="149">
        <f t="shared" si="16"/>
        <v>0</v>
      </c>
      <c r="W63" s="149">
        <f t="shared" si="16"/>
        <v>200</v>
      </c>
      <c r="X63" s="149">
        <f t="shared" si="16"/>
        <v>200</v>
      </c>
      <c r="Y63" s="13"/>
      <c r="AH63" s="26">
        <v>1</v>
      </c>
    </row>
    <row r="64" spans="1:34" ht="93" customHeight="1">
      <c r="A64" s="36" t="s">
        <v>60</v>
      </c>
      <c r="B64" s="6" t="s">
        <v>58</v>
      </c>
      <c r="C64" s="6" t="s">
        <v>15</v>
      </c>
      <c r="D64" s="6" t="s">
        <v>111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3" t="s">
        <v>20</v>
      </c>
      <c r="T64" s="125">
        <v>60</v>
      </c>
      <c r="U64" s="125"/>
      <c r="V64" s="125"/>
      <c r="W64" s="126">
        <v>200</v>
      </c>
      <c r="X64" s="126">
        <v>200</v>
      </c>
      <c r="Y64" s="13"/>
    </row>
    <row r="65" spans="1:30" ht="93" customHeight="1">
      <c r="A65" s="36" t="s">
        <v>192</v>
      </c>
      <c r="B65" s="20" t="s">
        <v>58</v>
      </c>
      <c r="C65" s="20" t="s">
        <v>15</v>
      </c>
      <c r="D65" s="20" t="s">
        <v>183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3" t="s">
        <v>184</v>
      </c>
      <c r="T65" s="125">
        <v>632</v>
      </c>
      <c r="U65" s="125"/>
      <c r="V65" s="125"/>
      <c r="W65" s="126">
        <v>0</v>
      </c>
      <c r="X65" s="126">
        <v>0</v>
      </c>
      <c r="Y65" s="13"/>
    </row>
    <row r="66" spans="1:30" ht="19.5" customHeight="1">
      <c r="A66" s="37" t="s">
        <v>83</v>
      </c>
      <c r="B66" s="25" t="s">
        <v>58</v>
      </c>
      <c r="C66" s="25" t="s">
        <v>44</v>
      </c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150"/>
      <c r="T66" s="151">
        <f>T69+T67+T68</f>
        <v>150.5</v>
      </c>
      <c r="U66" s="151">
        <f>U69+U67+U68</f>
        <v>600.5</v>
      </c>
      <c r="V66" s="151">
        <f>V69+V67+V68</f>
        <v>600.5</v>
      </c>
      <c r="W66" s="152">
        <f>W69+W67+W68</f>
        <v>0</v>
      </c>
      <c r="X66" s="152">
        <f>X69+X67+X68</f>
        <v>0</v>
      </c>
      <c r="Y66" s="13"/>
      <c r="Z66" s="8" t="e">
        <f>#REF!+#REF!+#REF!</f>
        <v>#REF!</v>
      </c>
    </row>
    <row r="67" spans="1:30" ht="101.25" customHeight="1">
      <c r="A67" s="183" t="s">
        <v>194</v>
      </c>
      <c r="B67" s="67" t="s">
        <v>58</v>
      </c>
      <c r="C67" s="67" t="s">
        <v>44</v>
      </c>
      <c r="D67" s="23" t="s">
        <v>138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146" t="s">
        <v>42</v>
      </c>
      <c r="T67" s="125">
        <v>150.5</v>
      </c>
      <c r="U67" s="125">
        <v>500.5</v>
      </c>
      <c r="V67" s="125">
        <v>500.5</v>
      </c>
      <c r="W67" s="126">
        <v>0</v>
      </c>
      <c r="X67" s="126">
        <v>0</v>
      </c>
      <c r="Y67" s="13"/>
      <c r="Z67" s="8"/>
    </row>
    <row r="68" spans="1:30" ht="132" hidden="1" customHeight="1">
      <c r="A68" s="77" t="s">
        <v>148</v>
      </c>
      <c r="B68" s="67" t="s">
        <v>58</v>
      </c>
      <c r="C68" s="67" t="s">
        <v>44</v>
      </c>
      <c r="D68" s="73" t="s">
        <v>141</v>
      </c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146" t="s">
        <v>134</v>
      </c>
      <c r="T68" s="125">
        <v>0</v>
      </c>
      <c r="U68" s="125"/>
      <c r="V68" s="125"/>
      <c r="W68" s="126">
        <v>0</v>
      </c>
      <c r="X68" s="126">
        <v>0</v>
      </c>
      <c r="Y68" s="13"/>
      <c r="Z68" s="8"/>
    </row>
    <row r="69" spans="1:30" ht="114.75" hidden="1" customHeight="1">
      <c r="A69" s="77" t="s">
        <v>135</v>
      </c>
      <c r="B69" s="73" t="s">
        <v>58</v>
      </c>
      <c r="C69" s="73" t="s">
        <v>44</v>
      </c>
      <c r="D69" s="73" t="s">
        <v>133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23" t="s">
        <v>134</v>
      </c>
      <c r="T69" s="125">
        <v>0</v>
      </c>
      <c r="U69" s="144">
        <v>100</v>
      </c>
      <c r="V69" s="144">
        <v>100</v>
      </c>
      <c r="W69" s="144">
        <v>0</v>
      </c>
      <c r="X69" s="144">
        <v>0</v>
      </c>
      <c r="Y69" s="13"/>
    </row>
    <row r="70" spans="1:30" ht="26.25" customHeight="1">
      <c r="A70" s="37" t="s">
        <v>61</v>
      </c>
      <c r="B70" s="25" t="s">
        <v>58</v>
      </c>
      <c r="C70" s="25" t="s">
        <v>46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150"/>
      <c r="T70" s="151">
        <f>SUM(T72:T86)</f>
        <v>10793.8</v>
      </c>
      <c r="U70" s="151">
        <f>SUM(U72:U86)</f>
        <v>2592</v>
      </c>
      <c r="V70" s="151">
        <f>SUM(V72:V86)</f>
        <v>2592</v>
      </c>
      <c r="W70" s="151">
        <f>SUM(W72:W86)</f>
        <v>11530.400000000001</v>
      </c>
      <c r="X70" s="151">
        <f>SUM(X72:X86)</f>
        <v>9675.7999999999993</v>
      </c>
      <c r="Y70" s="13"/>
      <c r="AB70" s="63">
        <v>5565.6</v>
      </c>
      <c r="AC70" s="26">
        <v>30030.3</v>
      </c>
      <c r="AD70" s="27">
        <f>SUM(AB70:AC70)</f>
        <v>35595.9</v>
      </c>
    </row>
    <row r="71" spans="1:30" ht="102.75" customHeight="1">
      <c r="A71" s="188" t="s">
        <v>171</v>
      </c>
      <c r="B71" s="186" t="s">
        <v>58</v>
      </c>
      <c r="C71" s="186" t="s">
        <v>46</v>
      </c>
      <c r="D71" s="186" t="s">
        <v>170</v>
      </c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 t="s">
        <v>134</v>
      </c>
      <c r="T71" s="187">
        <v>0</v>
      </c>
      <c r="U71" s="185"/>
      <c r="V71" s="185"/>
      <c r="W71" s="185">
        <v>0</v>
      </c>
      <c r="X71" s="185">
        <v>0</v>
      </c>
      <c r="Y71" s="13"/>
      <c r="AB71" s="107"/>
      <c r="AD71" s="27"/>
    </row>
    <row r="72" spans="1:30" ht="112.5" customHeight="1">
      <c r="A72" s="36" t="s">
        <v>136</v>
      </c>
      <c r="B72" s="6" t="s">
        <v>58</v>
      </c>
      <c r="C72" s="6" t="s">
        <v>46</v>
      </c>
      <c r="D72" s="6" t="s">
        <v>112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3" t="s">
        <v>20</v>
      </c>
      <c r="T72" s="125">
        <v>50</v>
      </c>
      <c r="U72" s="125">
        <v>50</v>
      </c>
      <c r="V72" s="125">
        <v>50</v>
      </c>
      <c r="W72" s="125">
        <v>50</v>
      </c>
      <c r="X72" s="125">
        <v>50</v>
      </c>
      <c r="Y72" s="12"/>
    </row>
    <row r="73" spans="1:30" ht="95.25" customHeight="1">
      <c r="A73" s="33" t="s">
        <v>62</v>
      </c>
      <c r="B73" s="6" t="s">
        <v>58</v>
      </c>
      <c r="C73" s="6" t="s">
        <v>46</v>
      </c>
      <c r="D73" s="6" t="s">
        <v>113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3" t="s">
        <v>20</v>
      </c>
      <c r="T73" s="125">
        <v>100</v>
      </c>
      <c r="U73" s="125">
        <f t="shared" ref="U73:W73" si="17">100+32</f>
        <v>132</v>
      </c>
      <c r="V73" s="125">
        <f t="shared" si="17"/>
        <v>132</v>
      </c>
      <c r="W73" s="125">
        <f t="shared" si="17"/>
        <v>132</v>
      </c>
      <c r="X73" s="125">
        <v>100</v>
      </c>
      <c r="Y73" s="13"/>
    </row>
    <row r="74" spans="1:30" ht="81.75" customHeight="1">
      <c r="A74" s="182" t="s">
        <v>193</v>
      </c>
      <c r="B74" s="6" t="s">
        <v>58</v>
      </c>
      <c r="C74" s="6" t="s">
        <v>46</v>
      </c>
      <c r="D74" s="6" t="s">
        <v>115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3" t="s">
        <v>20</v>
      </c>
      <c r="T74" s="125">
        <f>660+50</f>
        <v>710</v>
      </c>
      <c r="U74" s="125">
        <f t="shared" ref="U74:X74" si="18">660+50</f>
        <v>710</v>
      </c>
      <c r="V74" s="125">
        <f t="shared" si="18"/>
        <v>710</v>
      </c>
      <c r="W74" s="125">
        <f t="shared" si="18"/>
        <v>710</v>
      </c>
      <c r="X74" s="125">
        <f t="shared" si="18"/>
        <v>710</v>
      </c>
      <c r="Y74" s="13"/>
    </row>
    <row r="75" spans="1:30" ht="87.75" customHeight="1">
      <c r="A75" s="33" t="s">
        <v>62</v>
      </c>
      <c r="B75" s="6" t="s">
        <v>58</v>
      </c>
      <c r="C75" s="6" t="s">
        <v>46</v>
      </c>
      <c r="D75" s="6" t="s">
        <v>116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3" t="s">
        <v>20</v>
      </c>
      <c r="T75" s="125">
        <v>2107.6</v>
      </c>
      <c r="U75" s="125"/>
      <c r="V75" s="125"/>
      <c r="W75" s="126">
        <v>2213</v>
      </c>
      <c r="X75" s="126">
        <v>2323.6999999999998</v>
      </c>
      <c r="Y75" s="13"/>
    </row>
    <row r="76" spans="1:30" ht="81" customHeight="1">
      <c r="A76" s="33" t="s">
        <v>117</v>
      </c>
      <c r="B76" s="6" t="s">
        <v>58</v>
      </c>
      <c r="C76" s="6" t="s">
        <v>46</v>
      </c>
      <c r="D76" s="6" t="s">
        <v>118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3" t="s">
        <v>20</v>
      </c>
      <c r="T76" s="125">
        <f>250+600</f>
        <v>850</v>
      </c>
      <c r="U76" s="125">
        <v>100</v>
      </c>
      <c r="V76" s="125">
        <v>100</v>
      </c>
      <c r="W76" s="125">
        <v>100</v>
      </c>
      <c r="X76" s="125">
        <v>100</v>
      </c>
      <c r="Y76" s="13"/>
    </row>
    <row r="77" spans="1:30" ht="68.25" customHeight="1">
      <c r="A77" s="33" t="s">
        <v>63</v>
      </c>
      <c r="B77" s="6" t="s">
        <v>58</v>
      </c>
      <c r="C77" s="6" t="s">
        <v>46</v>
      </c>
      <c r="D77" s="6" t="s">
        <v>119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3" t="s">
        <v>20</v>
      </c>
      <c r="T77" s="125">
        <f>100+295</f>
        <v>395</v>
      </c>
      <c r="U77" s="125"/>
      <c r="V77" s="125"/>
      <c r="W77" s="126">
        <v>1000</v>
      </c>
      <c r="X77" s="126">
        <v>700</v>
      </c>
      <c r="Y77" s="13"/>
    </row>
    <row r="78" spans="1:30" ht="75.75" customHeight="1">
      <c r="A78" s="33" t="s">
        <v>64</v>
      </c>
      <c r="B78" s="6" t="s">
        <v>58</v>
      </c>
      <c r="C78" s="6" t="s">
        <v>46</v>
      </c>
      <c r="D78" s="6" t="s">
        <v>120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23" t="s">
        <v>20</v>
      </c>
      <c r="T78" s="125">
        <v>900</v>
      </c>
      <c r="U78" s="125">
        <f t="shared" ref="U78:V78" si="19">550+250</f>
        <v>800</v>
      </c>
      <c r="V78" s="125">
        <f t="shared" si="19"/>
        <v>800</v>
      </c>
      <c r="W78" s="125">
        <v>900</v>
      </c>
      <c r="X78" s="125">
        <v>900</v>
      </c>
      <c r="Y78" s="13"/>
    </row>
    <row r="79" spans="1:30" ht="81.75" customHeight="1">
      <c r="A79" s="77" t="s">
        <v>142</v>
      </c>
      <c r="B79" s="73" t="s">
        <v>58</v>
      </c>
      <c r="C79" s="73" t="s">
        <v>46</v>
      </c>
      <c r="D79" s="73" t="s">
        <v>143</v>
      </c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23" t="s">
        <v>20</v>
      </c>
      <c r="T79" s="125">
        <v>210</v>
      </c>
      <c r="U79" s="125"/>
      <c r="V79" s="125"/>
      <c r="W79" s="126">
        <v>0</v>
      </c>
      <c r="X79" s="126">
        <v>0</v>
      </c>
      <c r="Y79" s="13"/>
    </row>
    <row r="80" spans="1:30" ht="80.25" customHeight="1">
      <c r="A80" s="36" t="s">
        <v>174</v>
      </c>
      <c r="B80" s="6" t="s">
        <v>58</v>
      </c>
      <c r="C80" s="6" t="s">
        <v>46</v>
      </c>
      <c r="D80" s="6" t="s">
        <v>121</v>
      </c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3" t="s">
        <v>20</v>
      </c>
      <c r="T80" s="125">
        <v>100</v>
      </c>
      <c r="U80" s="125">
        <v>100</v>
      </c>
      <c r="V80" s="125">
        <v>100</v>
      </c>
      <c r="W80" s="125">
        <v>100</v>
      </c>
      <c r="X80" s="125">
        <v>100</v>
      </c>
      <c r="Y80" s="13"/>
    </row>
    <row r="81" spans="1:26" ht="78.75" customHeight="1">
      <c r="A81" s="33" t="s">
        <v>65</v>
      </c>
      <c r="B81" s="6" t="s">
        <v>58</v>
      </c>
      <c r="C81" s="6" t="s">
        <v>46</v>
      </c>
      <c r="D81" s="6" t="s">
        <v>122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3" t="s">
        <v>20</v>
      </c>
      <c r="T81" s="125">
        <f>400+420</f>
        <v>820</v>
      </c>
      <c r="U81" s="153"/>
      <c r="V81" s="153"/>
      <c r="W81" s="126">
        <v>964.8</v>
      </c>
      <c r="X81" s="126">
        <v>911.3</v>
      </c>
      <c r="Y81" s="12"/>
    </row>
    <row r="82" spans="1:26" ht="97.5" customHeight="1">
      <c r="A82" s="36" t="s">
        <v>165</v>
      </c>
      <c r="B82" s="6" t="s">
        <v>58</v>
      </c>
      <c r="C82" s="6" t="s">
        <v>46</v>
      </c>
      <c r="D82" s="6" t="s">
        <v>123</v>
      </c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3" t="s">
        <v>20</v>
      </c>
      <c r="T82" s="125">
        <f>3949.2-298+200+600</f>
        <v>4451.2</v>
      </c>
      <c r="U82" s="153"/>
      <c r="V82" s="153"/>
      <c r="W82" s="126">
        <v>5260.6</v>
      </c>
      <c r="X82" s="126">
        <f>5097.3-1416.5</f>
        <v>3680.8</v>
      </c>
      <c r="Y82" s="13"/>
    </row>
    <row r="83" spans="1:26" ht="79.5" customHeight="1">
      <c r="A83" s="36" t="s">
        <v>175</v>
      </c>
      <c r="B83" s="6" t="s">
        <v>58</v>
      </c>
      <c r="C83" s="6" t="s">
        <v>46</v>
      </c>
      <c r="D83" s="6" t="s">
        <v>124</v>
      </c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3" t="s">
        <v>20</v>
      </c>
      <c r="T83" s="125">
        <v>100</v>
      </c>
      <c r="U83" s="125">
        <f t="shared" ref="U83:V83" si="20">400+100</f>
        <v>500</v>
      </c>
      <c r="V83" s="125">
        <f t="shared" si="20"/>
        <v>500</v>
      </c>
      <c r="W83" s="125">
        <v>100</v>
      </c>
      <c r="X83" s="125">
        <v>100</v>
      </c>
      <c r="Y83" s="13"/>
    </row>
    <row r="84" spans="1:26" ht="79.5" hidden="1" customHeight="1">
      <c r="A84" s="105" t="s">
        <v>166</v>
      </c>
      <c r="B84" s="62" t="s">
        <v>58</v>
      </c>
      <c r="C84" s="62" t="s">
        <v>46</v>
      </c>
      <c r="D84" s="62" t="s">
        <v>167</v>
      </c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131" t="s">
        <v>20</v>
      </c>
      <c r="T84" s="132"/>
      <c r="U84" s="132"/>
      <c r="V84" s="132"/>
      <c r="W84" s="132">
        <v>0</v>
      </c>
      <c r="X84" s="132">
        <v>0</v>
      </c>
      <c r="Y84" s="13"/>
    </row>
    <row r="85" spans="1:26" ht="79.5" hidden="1" customHeight="1">
      <c r="A85" s="106" t="s">
        <v>168</v>
      </c>
      <c r="B85" s="62" t="s">
        <v>58</v>
      </c>
      <c r="C85" s="62" t="s">
        <v>46</v>
      </c>
      <c r="D85" s="62" t="s">
        <v>169</v>
      </c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131" t="s">
        <v>20</v>
      </c>
      <c r="T85" s="132"/>
      <c r="U85" s="132"/>
      <c r="V85" s="132"/>
      <c r="W85" s="132">
        <v>0</v>
      </c>
      <c r="X85" s="132">
        <v>0</v>
      </c>
      <c r="Y85" s="13"/>
    </row>
    <row r="86" spans="1:26" ht="76.5" hidden="1" customHeight="1">
      <c r="A86" s="70" t="s">
        <v>86</v>
      </c>
      <c r="B86" s="49" t="s">
        <v>58</v>
      </c>
      <c r="C86" s="49" t="s">
        <v>46</v>
      </c>
      <c r="D86" s="49" t="s">
        <v>125</v>
      </c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131" t="s">
        <v>20</v>
      </c>
      <c r="T86" s="132"/>
      <c r="U86" s="132">
        <v>200</v>
      </c>
      <c r="V86" s="132">
        <v>200</v>
      </c>
      <c r="W86" s="132">
        <v>0</v>
      </c>
      <c r="X86" s="132">
        <v>0</v>
      </c>
      <c r="Y86" s="13"/>
    </row>
    <row r="87" spans="1:26" ht="76.5" hidden="1" customHeight="1">
      <c r="A87" s="36" t="s">
        <v>140</v>
      </c>
      <c r="B87" s="20" t="s">
        <v>58</v>
      </c>
      <c r="C87" s="20" t="s">
        <v>46</v>
      </c>
      <c r="D87" s="20" t="s">
        <v>139</v>
      </c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 t="s">
        <v>20</v>
      </c>
      <c r="T87" s="144">
        <v>0</v>
      </c>
      <c r="U87" s="144"/>
      <c r="V87" s="144"/>
      <c r="W87" s="145">
        <f>30030.3-30030.3</f>
        <v>0</v>
      </c>
      <c r="X87" s="145">
        <f>30030.3-30030.3</f>
        <v>0</v>
      </c>
      <c r="Y87" s="13"/>
    </row>
    <row r="88" spans="1:26" ht="22.5" customHeight="1">
      <c r="A88" s="82" t="s">
        <v>66</v>
      </c>
      <c r="B88" s="83" t="s">
        <v>67</v>
      </c>
      <c r="C88" s="83" t="s">
        <v>16</v>
      </c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154"/>
      <c r="T88" s="155">
        <f>T89</f>
        <v>50</v>
      </c>
      <c r="U88" s="155">
        <f t="shared" ref="U88:Z89" si="21">U89</f>
        <v>50</v>
      </c>
      <c r="V88" s="155">
        <f t="shared" si="21"/>
        <v>50</v>
      </c>
      <c r="W88" s="155">
        <f t="shared" si="21"/>
        <v>50</v>
      </c>
      <c r="X88" s="155">
        <f t="shared" si="21"/>
        <v>50</v>
      </c>
      <c r="Y88" s="12"/>
    </row>
    <row r="89" spans="1:26" ht="32.25" customHeight="1">
      <c r="A89" s="50" t="s">
        <v>68</v>
      </c>
      <c r="B89" s="51" t="s">
        <v>67</v>
      </c>
      <c r="C89" s="51" t="s">
        <v>58</v>
      </c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137"/>
      <c r="T89" s="138">
        <f>T90</f>
        <v>50</v>
      </c>
      <c r="U89" s="138">
        <f t="shared" si="21"/>
        <v>50</v>
      </c>
      <c r="V89" s="138">
        <f t="shared" si="21"/>
        <v>50</v>
      </c>
      <c r="W89" s="138">
        <f t="shared" si="21"/>
        <v>50</v>
      </c>
      <c r="X89" s="138">
        <f t="shared" si="21"/>
        <v>50</v>
      </c>
      <c r="Y89" s="18">
        <f t="shared" si="21"/>
        <v>0</v>
      </c>
      <c r="Z89" s="7">
        <f t="shared" si="21"/>
        <v>0</v>
      </c>
    </row>
    <row r="90" spans="1:26" ht="130.5" customHeight="1" thickBot="1">
      <c r="A90" s="70" t="s">
        <v>69</v>
      </c>
      <c r="B90" s="49" t="s">
        <v>67</v>
      </c>
      <c r="C90" s="49" t="s">
        <v>58</v>
      </c>
      <c r="D90" s="49" t="s">
        <v>126</v>
      </c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131" t="s">
        <v>20</v>
      </c>
      <c r="T90" s="132">
        <v>50</v>
      </c>
      <c r="U90" s="132">
        <v>50</v>
      </c>
      <c r="V90" s="132">
        <v>50</v>
      </c>
      <c r="W90" s="132">
        <v>50</v>
      </c>
      <c r="X90" s="132">
        <v>50</v>
      </c>
      <c r="Y90" s="13"/>
    </row>
    <row r="91" spans="1:26" ht="25.5" customHeight="1" thickBot="1">
      <c r="A91" s="52" t="s">
        <v>70</v>
      </c>
      <c r="B91" s="53" t="s">
        <v>71</v>
      </c>
      <c r="C91" s="53" t="s">
        <v>16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135"/>
      <c r="T91" s="136">
        <f>T92</f>
        <v>12861</v>
      </c>
      <c r="U91" s="136">
        <f t="shared" ref="U91:Z92" si="22">U92</f>
        <v>0</v>
      </c>
      <c r="V91" s="136">
        <f t="shared" si="22"/>
        <v>0</v>
      </c>
      <c r="W91" s="136">
        <f t="shared" si="22"/>
        <v>2853.8</v>
      </c>
      <c r="X91" s="136">
        <f t="shared" si="22"/>
        <v>2506.1999999999998</v>
      </c>
      <c r="Y91" s="12"/>
    </row>
    <row r="92" spans="1:26" ht="22.5" customHeight="1">
      <c r="A92" s="50" t="s">
        <v>72</v>
      </c>
      <c r="B92" s="51" t="s">
        <v>71</v>
      </c>
      <c r="C92" s="51" t="s">
        <v>15</v>
      </c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137"/>
      <c r="T92" s="138">
        <f>T93+T94</f>
        <v>12861</v>
      </c>
      <c r="U92" s="138">
        <f t="shared" si="22"/>
        <v>0</v>
      </c>
      <c r="V92" s="138">
        <f t="shared" si="22"/>
        <v>0</v>
      </c>
      <c r="W92" s="156">
        <f t="shared" si="22"/>
        <v>2853.8</v>
      </c>
      <c r="X92" s="156">
        <f t="shared" si="22"/>
        <v>2506.1999999999998</v>
      </c>
      <c r="Y92" s="71">
        <f t="shared" si="22"/>
        <v>0</v>
      </c>
      <c r="Z92" s="61">
        <f t="shared" si="22"/>
        <v>0</v>
      </c>
    </row>
    <row r="93" spans="1:26" ht="84.75" customHeight="1">
      <c r="A93" s="33" t="s">
        <v>73</v>
      </c>
      <c r="B93" s="119" t="s">
        <v>71</v>
      </c>
      <c r="C93" s="119" t="s">
        <v>15</v>
      </c>
      <c r="D93" s="119" t="s">
        <v>127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23" t="s">
        <v>74</v>
      </c>
      <c r="T93" s="125">
        <f>2861</f>
        <v>2861</v>
      </c>
      <c r="U93" s="125"/>
      <c r="V93" s="125"/>
      <c r="W93" s="126">
        <v>2853.8</v>
      </c>
      <c r="X93" s="126">
        <v>2506.1999999999998</v>
      </c>
      <c r="Y93" s="13"/>
    </row>
    <row r="94" spans="1:26" ht="90" customHeight="1" thickBot="1">
      <c r="A94" s="33" t="s">
        <v>73</v>
      </c>
      <c r="B94" s="175" t="s">
        <v>71</v>
      </c>
      <c r="C94" s="175" t="s">
        <v>15</v>
      </c>
      <c r="D94" s="119" t="s">
        <v>127</v>
      </c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157" t="s">
        <v>42</v>
      </c>
      <c r="T94" s="158">
        <v>10000</v>
      </c>
      <c r="U94" s="159"/>
      <c r="V94" s="159"/>
      <c r="W94" s="160">
        <v>0</v>
      </c>
      <c r="X94" s="160">
        <v>0</v>
      </c>
      <c r="Y94" s="90"/>
    </row>
    <row r="95" spans="1:26" ht="24.75" customHeight="1" thickBot="1">
      <c r="A95" s="52" t="s">
        <v>75</v>
      </c>
      <c r="B95" s="53" t="s">
        <v>76</v>
      </c>
      <c r="C95" s="53" t="s">
        <v>16</v>
      </c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135"/>
      <c r="T95" s="136">
        <f>T96</f>
        <v>300</v>
      </c>
      <c r="U95" s="136">
        <f t="shared" ref="U95:Z96" si="23">U96</f>
        <v>0</v>
      </c>
      <c r="V95" s="136">
        <f t="shared" si="23"/>
        <v>0</v>
      </c>
      <c r="W95" s="139">
        <f t="shared" si="23"/>
        <v>300</v>
      </c>
      <c r="X95" s="139">
        <f t="shared" si="23"/>
        <v>300</v>
      </c>
      <c r="Y95" s="19"/>
    </row>
    <row r="96" spans="1:26" ht="29.25" customHeight="1">
      <c r="A96" s="50" t="s">
        <v>77</v>
      </c>
      <c r="B96" s="51" t="s">
        <v>76</v>
      </c>
      <c r="C96" s="51" t="s">
        <v>15</v>
      </c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137"/>
      <c r="T96" s="138">
        <f>T97</f>
        <v>300</v>
      </c>
      <c r="U96" s="138">
        <f t="shared" si="23"/>
        <v>0</v>
      </c>
      <c r="V96" s="138">
        <f t="shared" si="23"/>
        <v>0</v>
      </c>
      <c r="W96" s="156">
        <f t="shared" si="23"/>
        <v>300</v>
      </c>
      <c r="X96" s="156">
        <f t="shared" si="23"/>
        <v>300</v>
      </c>
      <c r="Y96" s="18">
        <f t="shared" si="23"/>
        <v>0</v>
      </c>
      <c r="Z96" s="7">
        <f t="shared" si="23"/>
        <v>0</v>
      </c>
    </row>
    <row r="97" spans="1:26" ht="86.25" customHeight="1" thickBot="1">
      <c r="A97" s="54" t="s">
        <v>78</v>
      </c>
      <c r="B97" s="49" t="s">
        <v>76</v>
      </c>
      <c r="C97" s="49" t="s">
        <v>15</v>
      </c>
      <c r="D97" s="49" t="s">
        <v>128</v>
      </c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131" t="s">
        <v>79</v>
      </c>
      <c r="T97" s="132">
        <v>300</v>
      </c>
      <c r="U97" s="161"/>
      <c r="V97" s="161"/>
      <c r="W97" s="134">
        <v>300</v>
      </c>
      <c r="X97" s="134">
        <v>300</v>
      </c>
      <c r="Y97" s="19"/>
    </row>
    <row r="98" spans="1:26" ht="21" customHeight="1" thickBot="1">
      <c r="A98" s="52" t="s">
        <v>80</v>
      </c>
      <c r="B98" s="53" t="s">
        <v>31</v>
      </c>
      <c r="C98" s="53" t="s">
        <v>16</v>
      </c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135"/>
      <c r="T98" s="136">
        <f>T99</f>
        <v>600</v>
      </c>
      <c r="U98" s="136">
        <f t="shared" ref="U98:Z99" si="24">U99</f>
        <v>0</v>
      </c>
      <c r="V98" s="136">
        <f t="shared" si="24"/>
        <v>0</v>
      </c>
      <c r="W98" s="139">
        <f t="shared" si="24"/>
        <v>850</v>
      </c>
      <c r="X98" s="139">
        <f>X99</f>
        <v>850</v>
      </c>
      <c r="Y98" s="15">
        <f t="shared" si="24"/>
        <v>0</v>
      </c>
      <c r="Z98" s="9">
        <f t="shared" si="24"/>
        <v>0</v>
      </c>
    </row>
    <row r="99" spans="1:26" ht="27.75" customHeight="1">
      <c r="A99" s="50" t="s">
        <v>81</v>
      </c>
      <c r="B99" s="51" t="s">
        <v>31</v>
      </c>
      <c r="C99" s="51" t="s">
        <v>15</v>
      </c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137"/>
      <c r="T99" s="138">
        <f>T100</f>
        <v>600</v>
      </c>
      <c r="U99" s="138">
        <f t="shared" si="24"/>
        <v>0</v>
      </c>
      <c r="V99" s="138">
        <f t="shared" si="24"/>
        <v>0</v>
      </c>
      <c r="W99" s="138">
        <f t="shared" si="24"/>
        <v>850</v>
      </c>
      <c r="X99" s="138">
        <f t="shared" si="24"/>
        <v>850</v>
      </c>
      <c r="Y99" s="19"/>
    </row>
    <row r="100" spans="1:26" ht="82.5" customHeight="1" thickBot="1">
      <c r="A100" s="38" t="s">
        <v>82</v>
      </c>
      <c r="B100" s="39" t="s">
        <v>31</v>
      </c>
      <c r="C100" s="39" t="s">
        <v>15</v>
      </c>
      <c r="D100" s="39" t="s">
        <v>129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162" t="s">
        <v>20</v>
      </c>
      <c r="T100" s="163">
        <f>400+200</f>
        <v>600</v>
      </c>
      <c r="U100" s="164"/>
      <c r="V100" s="164"/>
      <c r="W100" s="165">
        <v>850</v>
      </c>
      <c r="X100" s="165">
        <v>850</v>
      </c>
      <c r="Y100" s="19"/>
    </row>
    <row r="108" spans="1:26" ht="21" customHeight="1">
      <c r="A108" s="116" t="s">
        <v>172</v>
      </c>
      <c r="B108" s="117"/>
      <c r="C108" s="117"/>
    </row>
    <row r="109" spans="1:26" ht="21.75" customHeight="1">
      <c r="A109" s="116" t="s">
        <v>180</v>
      </c>
      <c r="T109" s="117" t="s">
        <v>182</v>
      </c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года-2024-2026г.</vt:lpstr>
      <vt:lpstr>Все года-2024-2026г. (2)</vt:lpstr>
      <vt:lpstr>'Все года-2024-2026г.'!Заголовки_для_печати</vt:lpstr>
      <vt:lpstr>'Все года-2024-2026г.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2024-07-09T06:48:35Z</cp:lastPrinted>
  <dcterms:created xsi:type="dcterms:W3CDTF">2017-12-26T13:39:41Z</dcterms:created>
  <dcterms:modified xsi:type="dcterms:W3CDTF">2024-07-09T06:51:07Z</dcterms:modified>
</cp:coreProperties>
</file>