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2024-2026" sheetId="2" r:id="rId1"/>
  </sheets>
  <definedNames>
    <definedName name="_xlnm.Print_Titles" localSheetId="0">'2024-2026'!$17:$17</definedName>
  </definedNames>
  <calcPr calcId="124519"/>
</workbook>
</file>

<file path=xl/calcChain.xml><?xml version="1.0" encoding="utf-8"?>
<calcChain xmlns="http://schemas.openxmlformats.org/spreadsheetml/2006/main">
  <c r="T75" i="2"/>
  <c r="T77"/>
  <c r="U37"/>
  <c r="V37"/>
  <c r="W37"/>
  <c r="X37"/>
  <c r="T37"/>
  <c r="T53"/>
  <c r="T68"/>
  <c r="T69"/>
  <c r="T62"/>
  <c r="T54"/>
  <c r="U26"/>
  <c r="V26"/>
  <c r="W26"/>
  <c r="X26"/>
  <c r="T28"/>
  <c r="T26" s="1"/>
  <c r="T73"/>
  <c r="T72" s="1"/>
  <c r="T61"/>
  <c r="T51"/>
  <c r="T102"/>
  <c r="T101" s="1"/>
  <c r="X62"/>
  <c r="X59" s="1"/>
  <c r="X58" s="1"/>
  <c r="T27"/>
  <c r="W85"/>
  <c r="W105"/>
  <c r="T76"/>
  <c r="U39"/>
  <c r="V39"/>
  <c r="W39"/>
  <c r="X39"/>
  <c r="T39"/>
  <c r="W59"/>
  <c r="U59"/>
  <c r="V59"/>
  <c r="T29"/>
  <c r="T31"/>
  <c r="W31"/>
  <c r="T59" l="1"/>
  <c r="T58" s="1"/>
  <c r="T47"/>
  <c r="T46" s="1"/>
  <c r="W36"/>
  <c r="T34"/>
  <c r="T23"/>
  <c r="W110"/>
  <c r="W104"/>
  <c r="W101" s="1"/>
  <c r="W98" s="1"/>
  <c r="W99"/>
  <c r="W96"/>
  <c r="W95" s="1"/>
  <c r="W93"/>
  <c r="W92" s="1"/>
  <c r="W90"/>
  <c r="W89" s="1"/>
  <c r="W87"/>
  <c r="W86" s="1"/>
  <c r="W75"/>
  <c r="W74" s="1"/>
  <c r="W72"/>
  <c r="W71" s="1"/>
  <c r="W68"/>
  <c r="W67" s="1"/>
  <c r="W58"/>
  <c r="W53"/>
  <c r="W52" s="1"/>
  <c r="W44"/>
  <c r="W43" s="1"/>
  <c r="W34"/>
  <c r="W33" s="1"/>
  <c r="W29"/>
  <c r="W23"/>
  <c r="W22" s="1"/>
  <c r="W20"/>
  <c r="W19" s="1"/>
  <c r="X34"/>
  <c r="T87"/>
  <c r="T86" s="1"/>
  <c r="W25" l="1"/>
  <c r="W47"/>
  <c r="W46" s="1"/>
  <c r="X75"/>
  <c r="W18" l="1"/>
  <c r="X72"/>
  <c r="V75"/>
  <c r="Y75"/>
  <c r="Z75"/>
  <c r="AA75"/>
  <c r="AB75"/>
  <c r="AC75"/>
  <c r="U75"/>
  <c r="U72"/>
  <c r="V72"/>
  <c r="Y72"/>
  <c r="Z72"/>
  <c r="AA72"/>
  <c r="AB72"/>
  <c r="AC72"/>
  <c r="T96"/>
  <c r="U93"/>
  <c r="V93"/>
  <c r="X93"/>
  <c r="T93"/>
  <c r="U68"/>
  <c r="V68"/>
  <c r="X68"/>
  <c r="Y63"/>
  <c r="Y59" s="1"/>
  <c r="Z63"/>
  <c r="Z59" s="1"/>
  <c r="AA63"/>
  <c r="AA59" s="1"/>
  <c r="AB63"/>
  <c r="AB59" s="1"/>
  <c r="AC63"/>
  <c r="AC59" s="1"/>
  <c r="X44"/>
  <c r="U44"/>
  <c r="V44"/>
  <c r="U23"/>
  <c r="V23"/>
  <c r="X23"/>
  <c r="X110"/>
  <c r="U53"/>
  <c r="V53"/>
  <c r="X53"/>
  <c r="Y53"/>
  <c r="Z53"/>
  <c r="AA53"/>
  <c r="AB53"/>
  <c r="AC53"/>
  <c r="Y39"/>
  <c r="Z39"/>
  <c r="AA39"/>
  <c r="AB39"/>
  <c r="AC39"/>
  <c r="X104"/>
  <c r="X101" s="1"/>
  <c r="Y92" l="1"/>
  <c r="T44"/>
  <c r="U34" l="1"/>
  <c r="V34"/>
  <c r="U96"/>
  <c r="V96"/>
  <c r="X96"/>
  <c r="U47"/>
  <c r="V47"/>
  <c r="X47"/>
  <c r="X46" s="1"/>
  <c r="Y23"/>
  <c r="U31" l="1"/>
  <c r="V31"/>
  <c r="X31"/>
  <c r="Y31"/>
  <c r="U99" l="1"/>
  <c r="V99"/>
  <c r="X99"/>
  <c r="Y99"/>
  <c r="T99"/>
  <c r="U43"/>
  <c r="V43"/>
  <c r="X43"/>
  <c r="T43"/>
  <c r="U74" l="1"/>
  <c r="V74"/>
  <c r="X74"/>
  <c r="U71"/>
  <c r="V71"/>
  <c r="T71"/>
  <c r="X71"/>
  <c r="Y71"/>
  <c r="U67"/>
  <c r="V67"/>
  <c r="T67"/>
  <c r="X67"/>
  <c r="U52"/>
  <c r="V52"/>
  <c r="X52"/>
  <c r="T52"/>
  <c r="U36"/>
  <c r="V36"/>
  <c r="X36"/>
  <c r="T36"/>
  <c r="U33"/>
  <c r="V33"/>
  <c r="X33"/>
  <c r="T33"/>
  <c r="Y36"/>
  <c r="U95"/>
  <c r="V95"/>
  <c r="X95"/>
  <c r="T95"/>
  <c r="U92"/>
  <c r="V92"/>
  <c r="X92"/>
  <c r="T92"/>
  <c r="U90"/>
  <c r="U89" s="1"/>
  <c r="V90"/>
  <c r="V89" s="1"/>
  <c r="X90"/>
  <c r="X89" s="1"/>
  <c r="T90"/>
  <c r="T89" s="1"/>
  <c r="U87"/>
  <c r="U86" s="1"/>
  <c r="V87"/>
  <c r="V86" s="1"/>
  <c r="X87"/>
  <c r="X86" s="1"/>
  <c r="Y18"/>
  <c r="U20"/>
  <c r="U19" s="1"/>
  <c r="V20"/>
  <c r="V19" s="1"/>
  <c r="X20"/>
  <c r="X19" s="1"/>
  <c r="T20"/>
  <c r="T19" s="1"/>
  <c r="U22"/>
  <c r="V22"/>
  <c r="X22"/>
  <c r="T22"/>
  <c r="U29"/>
  <c r="V29"/>
  <c r="X29"/>
  <c r="X25" s="1"/>
  <c r="T25"/>
  <c r="U46"/>
  <c r="V46"/>
  <c r="T74"/>
  <c r="U101"/>
  <c r="U98" s="1"/>
  <c r="V101"/>
  <c r="V98" s="1"/>
  <c r="X98"/>
  <c r="T98"/>
  <c r="X18" l="1"/>
  <c r="U25"/>
  <c r="V25"/>
  <c r="U58"/>
  <c r="V58"/>
  <c r="U18" l="1"/>
  <c r="V18"/>
  <c r="T18" l="1"/>
</calcChain>
</file>

<file path=xl/sharedStrings.xml><?xml version="1.0" encoding="utf-8"?>
<sst xmlns="http://schemas.openxmlformats.org/spreadsheetml/2006/main" count="413" uniqueCount="233">
  <si>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</si>
  <si>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</si>
  <si>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</si>
  <si>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</si>
  <si>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</si>
  <si>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</si>
  <si>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</si>
  <si>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</si>
  <si>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</si>
  <si>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</si>
  <si>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Всего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</si>
  <si>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</si>
  <si>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</si>
  <si>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07</t>
  </si>
  <si>
    <t>05</t>
  </si>
  <si>
    <t>Подпрограмма "Пожарная безопасность"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</si>
  <si>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</si>
  <si>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03</t>
  </si>
  <si>
    <t>09</t>
  </si>
  <si>
    <t>Подпрограмма "Профилактика экстремизма и терроризма в сельском поселении"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</si>
  <si>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</si>
  <si>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Подпрограмма "Комплексные меры противодействия злоупотреблению наркотиками и их незаконному обороту"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</si>
  <si>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</si>
  <si>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Муниципальная программа "Развитие транспортной системы Кулешовского сельского поселения"</t>
  </si>
  <si>
    <t>Подпрограмма "Развитие транспортной инфраструктуры в сельском поселении"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</si>
  <si>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</si>
  <si>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</t>
  </si>
  <si>
    <t>Муниципальная программа Кулешовского сельского поселения "Обеспечение качественными жилищно-коммунальными услугами населения Кулешовского сельского поселения"</t>
  </si>
  <si>
    <t>Подпрограмма "Развитие жилищного хозяйства в сельском поселении"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</si>
  <si>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</si>
  <si>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01</t>
  </si>
  <si>
    <t>Подпрограмма «Энергосбережение и повышение энергетической эффективности в сельских поселениях»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</si>
  <si>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</si>
  <si>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«Развитие сетей наружного освещения Кулешовского сельского поселения»</t>
  </si>
  <si>
    <t>Муниципальная программа Кулешовского сельского поселения «Озеленение территории Кулешовского сельского поселения»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</si>
  <si>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</si>
  <si>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</si>
  <si>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«Благоустройство территории Кулешовского сельского поселения»</t>
  </si>
  <si>
    <t>Подпрограмма «Прочее благоустройство»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</si>
  <si>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</si>
  <si>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</si>
  <si>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610</t>
  </si>
  <si>
    <t>08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</si>
  <si>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</si>
  <si>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</t>
  </si>
  <si>
    <t>Муниципальная программа Кулешовского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</si>
  <si>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Подпрограмма «Нормативно-методическое обеспечение и организация бюджетного процесса»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</si>
  <si>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</si>
  <si>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</si>
  <si>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</si>
  <si>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</si>
  <si>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</si>
  <si>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</si>
  <si>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</si>
  <si>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</si>
  <si>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</si>
  <si>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</si>
  <si>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</si>
  <si>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</si>
  <si>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</si>
  <si>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12</t>
  </si>
  <si>
    <t>Муниципальная программа Кулешовского сельского поселения «Доступная среда»</t>
  </si>
  <si>
    <t>Подпрограмма «Доступная среда»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</si>
  <si>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</si>
  <si>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Подпрограмма ««Социальная поддержка граждан»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</si>
  <si>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</si>
  <si>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</si>
  <si>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10</t>
  </si>
  <si>
    <t>Непрограммные расходы муниципальных органов</t>
  </si>
  <si>
    <t>Финансовое обеспечение непредвиденных расходов</t>
  </si>
  <si>
    <t>Непрограммные расходы (резервный фонд Главы Кулешовского сельского поселения) (Резервные средства)</t>
  </si>
  <si>
    <t>870</t>
  </si>
  <si>
    <t>Непрограммные расходы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</si>
  <si>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</si>
  <si>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02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</si>
  <si>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</si>
  <si>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</si>
  <si>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540</t>
  </si>
  <si>
    <t>Подпрограмма «Создание условий для обеспечения качественными коммунальными услугами населения сельских поселений»</t>
  </si>
  <si>
    <t>Сумма (Ф)</t>
  </si>
  <si>
    <t>Сумма (Р)</t>
  </si>
  <si>
    <t>Плановый период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</si>
  <si>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</si>
  <si>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Избирательная комиссия Ростовской области</t>
  </si>
  <si>
    <t>01.0.00.00000</t>
  </si>
  <si>
    <t>01.1.00.00000</t>
  </si>
  <si>
    <t>01.1.00.28540</t>
  </si>
  <si>
    <t>02.0.00.00000</t>
  </si>
  <si>
    <t>02.1.00.00000</t>
  </si>
  <si>
    <t>02.1.00.28310</t>
  </si>
  <si>
    <t>03.0.00.00000</t>
  </si>
  <si>
    <t>03.1.00.00000</t>
  </si>
  <si>
    <t>03.1.00.28290</t>
  </si>
  <si>
    <t>03.2.00.00000</t>
  </si>
  <si>
    <t>03.2.00.28800</t>
  </si>
  <si>
    <t>04.0.00.00000</t>
  </si>
  <si>
    <t>04.1.00.00000</t>
  </si>
  <si>
    <t>04.1.00.28380</t>
  </si>
  <si>
    <t>05.0.00.00000</t>
  </si>
  <si>
    <t>05.1.00.00000</t>
  </si>
  <si>
    <t>05.1.00.68080</t>
  </si>
  <si>
    <t>05.2.00.00000</t>
  </si>
  <si>
    <t>06.0.00.00000</t>
  </si>
  <si>
    <t>06.1.00.00000</t>
  </si>
  <si>
    <t>06.1.00.28430</t>
  </si>
  <si>
    <t>07.0.00.00000</t>
  </si>
  <si>
    <t>07.1.00.00000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</si>
  <si>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</si>
  <si>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</si>
  <si>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</si>
  <si>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</si>
  <si>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</si>
  <si>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</si>
  <si>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08.0.00.00000</t>
  </si>
  <si>
    <t>08.1.00.00000</t>
  </si>
  <si>
    <t>08.1.00.28490</t>
  </si>
  <si>
    <t>08.1.00.28500</t>
  </si>
  <si>
    <t>08.1.00.28780</t>
  </si>
  <si>
    <t>09.0.00.00000</t>
  </si>
  <si>
    <t>09.1.00.00000</t>
  </si>
  <si>
    <t>09.1.00.28210</t>
  </si>
  <si>
    <t>09.1.00.28510</t>
  </si>
  <si>
    <t>09.1.00.28520</t>
  </si>
  <si>
    <t>09.1.00.28530</t>
  </si>
  <si>
    <t>09.1.00.28780</t>
  </si>
  <si>
    <t>10.0.00.00000</t>
  </si>
  <si>
    <t>10.1.00.00000</t>
  </si>
  <si>
    <t>10.1.00.28590</t>
  </si>
  <si>
    <t>11.0.00.00000</t>
  </si>
  <si>
    <t>11.1.00.00000</t>
  </si>
  <si>
    <t>11.1.00.28360</t>
  </si>
  <si>
    <t>13.0.00.00000</t>
  </si>
  <si>
    <t>13.1.00.00000</t>
  </si>
  <si>
    <t>13.1.00.00110</t>
  </si>
  <si>
    <t>13.1.00.00190</t>
  </si>
  <si>
    <t>13.1.00.00210</t>
  </si>
  <si>
    <t>13.1.00.28190</t>
  </si>
  <si>
    <t>13.1.00.28580</t>
  </si>
  <si>
    <t>13.1.00.28600</t>
  </si>
  <si>
    <t>13.1.00.28990</t>
  </si>
  <si>
    <t>14.0.00.00000</t>
  </si>
  <si>
    <t>14.1.00.00000</t>
  </si>
  <si>
    <t>14.1.00.28260</t>
  </si>
  <si>
    <t>15.0.00.00000</t>
  </si>
  <si>
    <t>15.1.00.00000</t>
  </si>
  <si>
    <t>15.1.00.28250</t>
  </si>
  <si>
    <t>Обеспечение деятельности избирательной комиссии Ростовской области</t>
  </si>
  <si>
    <t>91.0.00.00000</t>
  </si>
  <si>
    <t>91.9.00.00000</t>
  </si>
  <si>
    <t>91.9.00.20700</t>
  </si>
  <si>
    <t>880</t>
  </si>
  <si>
    <t>99.0.00.00000</t>
  </si>
  <si>
    <t>99.1.00.00000</t>
  </si>
  <si>
    <t>99.1.00.90120</t>
  </si>
  <si>
    <t>99.9.00.00000</t>
  </si>
  <si>
    <t>99.9.00.28990</t>
  </si>
  <si>
    <t>99.9.00.51180</t>
  </si>
  <si>
    <t>99.9.00.72390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</si>
  <si>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</si>
  <si>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</si>
  <si>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99.9.00.85040</t>
  </si>
  <si>
    <t>99.9.00.90110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</si>
  <si>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</si>
  <si>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</si>
  <si>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Расходы на разработку ПСД благоустройства территории АКДП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</si>
  <si>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Муницапальная программа "Развитие субъектов среднего и малого предпринмательства в Кулешовском сельском поселении"</t>
  </si>
  <si>
    <t>16.0.00.00000</t>
  </si>
  <si>
    <t>16.1.00.00000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</si>
  <si>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</si>
  <si>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</si>
  <si>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</si>
  <si>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0520028630</t>
  </si>
  <si>
    <t>8062,8+1636,8+192,2+3+50=9944,8</t>
  </si>
  <si>
    <t>9965-20-0,2=9944,8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</si>
  <si>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</si>
  <si>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03.3.00.0000</t>
  </si>
  <si>
    <t>03.3.00.28830</t>
  </si>
  <si>
    <t xml:space="preserve">Муниципальная программа Кулешовского сельского поселения «Энергосбережение  и и повышение  энергетической эффективности  Кулешовского сельского поселения " </t>
  </si>
  <si>
    <t>Подпрограмма "Развитие муниципальной службы"</t>
  </si>
  <si>
    <t>Подпрограмма "О привлечении граждан и их объединений к участию  в обеспечении  охраны общественного порядка"(о добровольных народных дружинах ) на территории Кулешовского сельского поселения .</t>
  </si>
  <si>
    <t>Подпрограмма «Развитие сетей наружного освещения Кулешовского сельского поселения »</t>
  </si>
  <si>
    <t>Подпрограмма «Озеленение территории Кулешовского сельского поселения »</t>
  </si>
  <si>
    <t>Подпрограмма «Организация досуга и обеспечение  жителей услугами  организаций культуры"</t>
  </si>
  <si>
    <t>Расходы на обеспечение деятельности (оказание услуг) муниципальных учреждений культуры в рамках подпрограммы "Организация досуга и обеспечение  жителей услугами  организаций культуры"муниципальной программы Кулешовского сельского поселения "Развитие культуры" Кулешовского сельского поселения (Субсидии бюджетным учреждениям)</t>
  </si>
  <si>
    <t>Подпрограмма  "Развитие физической культуры и  массового спорта Кулешовского сельского поселения »</t>
  </si>
  <si>
    <t>99 9 0085030</t>
  </si>
  <si>
    <t xml:space="preserve"> </t>
  </si>
  <si>
    <t>Расходы на реализацию мероприятий по формированию современной городской среды в части благоустройства  общественных территорий (непрограмные расходы) (Иные закупки товаров, работ и услуг для обеспечения государственных (муниципальных) нужд)</t>
  </si>
  <si>
    <t>99.9.F5551</t>
  </si>
  <si>
    <t>99.9.F255551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</si>
  <si>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</si>
  <si>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</si>
  <si>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</si>
  <si>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</si>
  <si>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</si>
  <si>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</si>
  <si>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Мероприятия по оплате ремонта и обслуживанию трансформаторов в 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</si>
  <si>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Приложение № 6</t>
  </si>
  <si>
    <t xml:space="preserve">Расходы на подготовку и проведение выборов органов МСУ  (Специальные расходы) в рамках непрограмных расходов </t>
  </si>
  <si>
    <t>2025 год</t>
  </si>
  <si>
    <t>Иные межбюджетные трансферты передаваемые для обеспечения жителей поселения  услугами организации культуры</t>
  </si>
  <si>
    <t>1010085020</t>
  </si>
  <si>
    <t xml:space="preserve">района на 2024 год и плановый период </t>
  </si>
  <si>
    <t>2026 год</t>
  </si>
  <si>
    <t>14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</si>
  <si>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</si>
  <si>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03.1.00.28840</t>
  </si>
  <si>
    <t>Расходы по  дезинфекции 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</si>
  <si>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</si>
  <si>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обустройство парка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</si>
  <si>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</si>
  <si>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09.1.00.28620</t>
  </si>
  <si>
    <t>09.1.00.28730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</si>
  <si>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</si>
  <si>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</si>
  <si>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 xml:space="preserve">Председатель собрания депутатов 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</si>
  <si>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</si>
  <si>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</si>
  <si>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«Социальная поддержка граждан »</t>
  </si>
  <si>
    <t>Сумма
2024 год</t>
  </si>
  <si>
    <t xml:space="preserve">Глава Кулешовского сельского поселения </t>
  </si>
  <si>
    <t>Муниципальная программа Кулешовского сельского поселения "Развитие муниципальльной службы"</t>
  </si>
  <si>
    <t>Муниципальная программа Кулешовского сельского поселения «Участие в предупреждении и ликвидации последствий чрезвычайных ситуаций  в границах Кулешовского сельского поселения, обеспечение пожарной безопасности»</t>
  </si>
  <si>
    <t xml:space="preserve">Муниципальная программа Кулешовского сельского поселения "Обеспечения общественного порядка и противодействие преступности" </t>
  </si>
  <si>
    <t xml:space="preserve">Муниципальная программа Кулешовского сельского поселения «Развитие культуры" </t>
  </si>
  <si>
    <t>Муницапальная программа "Развитие субъектов среднего и малого предпринмательства в Кулешовском сельском поселении" на 2019-2030 годы</t>
  </si>
  <si>
    <t xml:space="preserve">Муниципальная программа  Кулешовского сельского поселения Азовского района «Развитие физической культуры и спорта" </t>
  </si>
  <si>
    <t>Распределение бюджетных ассигнований по целевым статьям Кулешовского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Кулешовского сельского поселения Азовского района
 на 2024 год и плановый период 2025 и 2026 годов</t>
  </si>
  <si>
    <t>А.М. Огай</t>
  </si>
  <si>
    <t xml:space="preserve">к     решению Собрания депутатов </t>
  </si>
  <si>
    <t xml:space="preserve">    2025  и 2026   годов" от 26.04.2024 № 110</t>
  </si>
  <si>
    <t>Расходы на покупку, содержание и ремонт муниципального жилого фонда в рамках подпрограммы "Развитие жилищного хозяйства в сельском поселении" муниципальной программы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</si>
  <si>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05.1.00.28960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</si>
</sst>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0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4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5">
    <xf numFmtId="0" fontId="0" fillId="0" borderId="0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</cellStyleXfs>
  <cellXfs count="21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5" fillId="2" borderId="16" xfId="0" applyNumberFormat="1" applyFont="1" applyFill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0" fontId="2" fillId="2" borderId="19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vertical="center" wrapText="1"/>
    </xf>
    <xf numFmtId="164" fontId="6" fillId="2" borderId="24" xfId="0" applyNumberFormat="1" applyFont="1" applyFill="1" applyBorder="1" applyAlignment="1">
      <alignment vertical="center" wrapText="1"/>
    </xf>
    <xf numFmtId="0" fontId="9" fillId="2" borderId="20" xfId="0" applyNumberFormat="1" applyFont="1" applyFill="1" applyBorder="1" applyAlignment="1">
      <alignment vertical="center" wrapText="1"/>
    </xf>
    <xf numFmtId="164" fontId="6" fillId="2" borderId="22" xfId="0" applyNumberFormat="1" applyFont="1" applyFill="1" applyBorder="1" applyAlignment="1">
      <alignment vertical="center" wrapText="1"/>
    </xf>
    <xf numFmtId="0" fontId="6" fillId="2" borderId="22" xfId="0" applyNumberFormat="1" applyFont="1" applyFill="1" applyBorder="1" applyAlignment="1">
      <alignment vertical="center" wrapText="1"/>
    </xf>
    <xf numFmtId="0" fontId="6" fillId="2" borderId="24" xfId="0" applyNumberFormat="1" applyFont="1" applyFill="1" applyBorder="1" applyAlignment="1">
      <alignment vertical="center" wrapText="1"/>
    </xf>
    <xf numFmtId="0" fontId="6" fillId="2" borderId="14" xfId="0" applyNumberFormat="1" applyFont="1" applyFill="1" applyBorder="1" applyAlignment="1">
      <alignment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0" fontId="6" fillId="2" borderId="15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1" fillId="2" borderId="2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0" fontId="0" fillId="0" borderId="1" xfId="0" applyBorder="1"/>
    <xf numFmtId="165" fontId="0" fillId="0" borderId="1" xfId="0" applyNumberFormat="1" applyBorder="1"/>
    <xf numFmtId="165" fontId="7" fillId="5" borderId="4" xfId="0" applyNumberFormat="1" applyFont="1" applyFill="1" applyBorder="1" applyAlignment="1">
      <alignment horizontal="right" vertical="center" wrapText="1"/>
    </xf>
    <xf numFmtId="165" fontId="10" fillId="2" borderId="4" xfId="0" applyNumberFormat="1" applyFont="1" applyFill="1" applyBorder="1" applyAlignment="1">
      <alignment horizontal="right" vertical="center" wrapText="1"/>
    </xf>
    <xf numFmtId="165" fontId="9" fillId="4" borderId="27" xfId="0" applyNumberFormat="1" applyFont="1" applyFill="1" applyBorder="1" applyAlignment="1">
      <alignment horizontal="right" vertical="center" wrapText="1"/>
    </xf>
    <xf numFmtId="0" fontId="8" fillId="2" borderId="22" xfId="0" applyNumberFormat="1" applyFont="1" applyFill="1" applyBorder="1" applyAlignment="1">
      <alignment vertical="center" wrapText="1"/>
    </xf>
    <xf numFmtId="0" fontId="9" fillId="6" borderId="6" xfId="0" applyNumberFormat="1" applyFont="1" applyFill="1" applyBorder="1" applyAlignment="1">
      <alignment vertical="center" wrapText="1"/>
    </xf>
    <xf numFmtId="49" fontId="9" fillId="6" borderId="7" xfId="0" applyNumberFormat="1" applyFont="1" applyFill="1" applyBorder="1" applyAlignment="1">
      <alignment horizontal="center" vertical="center" wrapText="1"/>
    </xf>
    <xf numFmtId="0" fontId="9" fillId="6" borderId="7" xfId="0" applyNumberFormat="1" applyFont="1" applyFill="1" applyBorder="1" applyAlignment="1">
      <alignment horizontal="center" vertical="center" wrapText="1"/>
    </xf>
    <xf numFmtId="165" fontId="9" fillId="6" borderId="7" xfId="0" applyNumberFormat="1" applyFont="1" applyFill="1" applyBorder="1" applyAlignment="1">
      <alignment horizontal="right" vertical="center" wrapText="1"/>
    </xf>
    <xf numFmtId="0" fontId="9" fillId="6" borderId="20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horizontal="center" vertical="center" wrapText="1"/>
    </xf>
    <xf numFmtId="0" fontId="9" fillId="6" borderId="3" xfId="0" applyNumberFormat="1" applyFont="1" applyFill="1" applyBorder="1" applyAlignment="1">
      <alignment horizontal="center" vertical="center" wrapText="1"/>
    </xf>
    <xf numFmtId="0" fontId="9" fillId="6" borderId="22" xfId="0" applyNumberFormat="1" applyFont="1" applyFill="1" applyBorder="1" applyAlignment="1">
      <alignment vertical="center" wrapText="1"/>
    </xf>
    <xf numFmtId="49" fontId="9" fillId="6" borderId="2" xfId="0" applyNumberFormat="1" applyFont="1" applyFill="1" applyBorder="1" applyAlignment="1">
      <alignment horizontal="center" vertical="center" wrapText="1"/>
    </xf>
    <xf numFmtId="0" fontId="9" fillId="6" borderId="2" xfId="0" applyNumberFormat="1" applyFont="1" applyFill="1" applyBorder="1" applyAlignment="1">
      <alignment horizontal="center" vertical="center" wrapText="1"/>
    </xf>
    <xf numFmtId="0" fontId="7" fillId="6" borderId="6" xfId="0" applyNumberFormat="1" applyFont="1" applyFill="1" applyBorder="1" applyAlignment="1">
      <alignment vertical="center" wrapText="1"/>
    </xf>
    <xf numFmtId="49" fontId="7" fillId="6" borderId="7" xfId="0" applyNumberFormat="1" applyFont="1" applyFill="1" applyBorder="1" applyAlignment="1">
      <alignment horizontal="center" vertical="center" wrapText="1"/>
    </xf>
    <xf numFmtId="0" fontId="7" fillId="6" borderId="7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6" fillId="2" borderId="18" xfId="0" applyNumberFormat="1" applyFont="1" applyFill="1" applyBorder="1" applyAlignment="1">
      <alignment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165" fontId="8" fillId="0" borderId="28" xfId="0" applyNumberFormat="1" applyFont="1" applyFill="1" applyBorder="1" applyAlignment="1">
      <alignment horizontal="right" vertical="center" wrapText="1"/>
    </xf>
    <xf numFmtId="164" fontId="7" fillId="2" borderId="6" xfId="0" applyNumberFormat="1" applyFont="1" applyFill="1" applyBorder="1" applyAlignment="1">
      <alignment vertical="center" wrapText="1"/>
    </xf>
    <xf numFmtId="164" fontId="6" fillId="2" borderId="18" xfId="0" applyNumberFormat="1" applyFont="1" applyFill="1" applyBorder="1" applyAlignment="1">
      <alignment horizontal="justify" vertical="center" wrapText="1"/>
    </xf>
    <xf numFmtId="0" fontId="9" fillId="2" borderId="6" xfId="0" applyNumberFormat="1" applyFont="1" applyFill="1" applyBorder="1" applyAlignment="1">
      <alignment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right" vertical="center" wrapText="1"/>
    </xf>
    <xf numFmtId="165" fontId="11" fillId="2" borderId="5" xfId="0" applyNumberFormat="1" applyFont="1" applyFill="1" applyBorder="1" applyAlignment="1">
      <alignment horizontal="right" vertical="center" wrapText="1"/>
    </xf>
    <xf numFmtId="165" fontId="11" fillId="2" borderId="25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165" fontId="11" fillId="2" borderId="23" xfId="0" applyNumberFormat="1" applyFont="1" applyFill="1" applyBorder="1" applyAlignment="1">
      <alignment horizontal="right" vertical="center" wrapText="1"/>
    </xf>
    <xf numFmtId="0" fontId="5" fillId="6" borderId="6" xfId="0" applyNumberFormat="1" applyFont="1" applyFill="1" applyBorder="1" applyAlignment="1">
      <alignment vertical="center" wrapText="1"/>
    </xf>
    <xf numFmtId="0" fontId="5" fillId="6" borderId="20" xfId="0" applyNumberFormat="1" applyFont="1" applyFill="1" applyBorder="1" applyAlignment="1">
      <alignment vertical="center" wrapText="1"/>
    </xf>
    <xf numFmtId="0" fontId="5" fillId="2" borderId="22" xfId="0" applyNumberFormat="1" applyFont="1" applyFill="1" applyBorder="1" applyAlignment="1">
      <alignment vertical="center" wrapText="1"/>
    </xf>
    <xf numFmtId="0" fontId="5" fillId="2" borderId="20" xfId="0" applyNumberFormat="1" applyFont="1" applyFill="1" applyBorder="1" applyAlignment="1">
      <alignment vertical="center" wrapText="1"/>
    </xf>
    <xf numFmtId="165" fontId="15" fillId="6" borderId="3" xfId="0" applyNumberFormat="1" applyFont="1" applyFill="1" applyBorder="1" applyAlignment="1">
      <alignment horizontal="right" vertical="center" wrapText="1"/>
    </xf>
    <xf numFmtId="165" fontId="15" fillId="6" borderId="21" xfId="0" applyNumberFormat="1" applyFont="1" applyFill="1" applyBorder="1" applyAlignment="1">
      <alignment horizontal="right" vertical="center" wrapText="1"/>
    </xf>
    <xf numFmtId="165" fontId="15" fillId="2" borderId="2" xfId="0" applyNumberFormat="1" applyFont="1" applyFill="1" applyBorder="1" applyAlignment="1">
      <alignment horizontal="right" vertical="center" wrapText="1"/>
    </xf>
    <xf numFmtId="165" fontId="15" fillId="2" borderId="23" xfId="0" applyNumberFormat="1" applyFont="1" applyFill="1" applyBorder="1" applyAlignment="1">
      <alignment horizontal="right" vertical="center" wrapText="1"/>
    </xf>
    <xf numFmtId="49" fontId="15" fillId="6" borderId="7" xfId="0" applyNumberFormat="1" applyFont="1" applyFill="1" applyBorder="1" applyAlignment="1">
      <alignment horizontal="center" vertical="center" wrapText="1"/>
    </xf>
    <xf numFmtId="165" fontId="15" fillId="6" borderId="7" xfId="0" applyNumberFormat="1" applyFont="1" applyFill="1" applyBorder="1" applyAlignment="1">
      <alignment horizontal="right" vertical="center" wrapText="1"/>
    </xf>
    <xf numFmtId="165" fontId="15" fillId="6" borderId="8" xfId="0" applyNumberFormat="1" applyFont="1" applyFill="1" applyBorder="1" applyAlignment="1">
      <alignment horizontal="right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165" fontId="15" fillId="2" borderId="3" xfId="0" applyNumberFormat="1" applyFont="1" applyFill="1" applyBorder="1" applyAlignment="1">
      <alignment horizontal="right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165" fontId="15" fillId="2" borderId="21" xfId="0" applyNumberFormat="1" applyFont="1" applyFill="1" applyBorder="1" applyAlignment="1">
      <alignment horizontal="right" vertical="center" wrapText="1"/>
    </xf>
    <xf numFmtId="165" fontId="11" fillId="2" borderId="9" xfId="0" applyNumberFormat="1" applyFont="1" applyFill="1" applyBorder="1" applyAlignment="1">
      <alignment horizontal="right" vertical="center" wrapText="1"/>
    </xf>
    <xf numFmtId="165" fontId="11" fillId="2" borderId="19" xfId="0" applyNumberFormat="1" applyFont="1" applyFill="1" applyBorder="1" applyAlignment="1">
      <alignment horizontal="right" vertical="center" wrapText="1"/>
    </xf>
    <xf numFmtId="165" fontId="15" fillId="6" borderId="2" xfId="0" applyNumberFormat="1" applyFont="1" applyFill="1" applyBorder="1" applyAlignment="1">
      <alignment horizontal="right" vertical="center" wrapText="1"/>
    </xf>
    <xf numFmtId="165" fontId="15" fillId="6" borderId="23" xfId="0" applyNumberFormat="1" applyFont="1" applyFill="1" applyBorder="1" applyAlignment="1">
      <alignment horizontal="right" vertical="center" wrapText="1"/>
    </xf>
    <xf numFmtId="0" fontId="2" fillId="0" borderId="0" xfId="0" applyFont="1"/>
    <xf numFmtId="49" fontId="8" fillId="3" borderId="22" xfId="0" applyNumberFormat="1" applyFont="1" applyFill="1" applyBorder="1" applyAlignment="1">
      <alignment horizontal="justify" vertical="center" wrapText="1"/>
    </xf>
    <xf numFmtId="165" fontId="11" fillId="2" borderId="2" xfId="0" applyNumberFormat="1" applyFont="1" applyFill="1" applyBorder="1" applyAlignment="1">
      <alignment horizontal="right" vertical="center"/>
    </xf>
    <xf numFmtId="165" fontId="11" fillId="2" borderId="1" xfId="0" applyNumberFormat="1" applyFont="1" applyFill="1" applyBorder="1" applyAlignment="1">
      <alignment horizontal="right" vertical="center"/>
    </xf>
    <xf numFmtId="165" fontId="11" fillId="2" borderId="23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165" fontId="13" fillId="2" borderId="27" xfId="0" applyNumberFormat="1" applyFont="1" applyFill="1" applyBorder="1" applyAlignment="1">
      <alignment horizontal="right" vertical="center" wrapText="1"/>
    </xf>
    <xf numFmtId="165" fontId="11" fillId="2" borderId="29" xfId="0" applyNumberFormat="1" applyFont="1" applyFill="1" applyBorder="1" applyAlignment="1">
      <alignment horizontal="right" vertical="center" wrapText="1"/>
    </xf>
    <xf numFmtId="165" fontId="15" fillId="2" borderId="4" xfId="0" applyNumberFormat="1" applyFont="1" applyFill="1" applyBorder="1" applyAlignment="1">
      <alignment horizontal="right" vertical="center" wrapText="1"/>
    </xf>
    <xf numFmtId="165" fontId="15" fillId="2" borderId="27" xfId="0" applyNumberFormat="1" applyFont="1" applyFill="1" applyBorder="1" applyAlignment="1">
      <alignment horizontal="right" vertical="center" wrapText="1"/>
    </xf>
    <xf numFmtId="165" fontId="15" fillId="6" borderId="30" xfId="0" applyNumberFormat="1" applyFont="1" applyFill="1" applyBorder="1" applyAlignment="1">
      <alignment horizontal="right" vertical="center" wrapText="1"/>
    </xf>
    <xf numFmtId="165" fontId="11" fillId="2" borderId="4" xfId="0" applyNumberFormat="1" applyFont="1" applyFill="1" applyBorder="1" applyAlignment="1">
      <alignment horizontal="right" vertical="center" wrapText="1"/>
    </xf>
    <xf numFmtId="49" fontId="8" fillId="2" borderId="4" xfId="0" applyNumberFormat="1" applyFont="1" applyFill="1" applyBorder="1" applyAlignment="1">
      <alignment horizontal="right" vertical="center" wrapText="1"/>
    </xf>
    <xf numFmtId="164" fontId="8" fillId="2" borderId="22" xfId="0" applyNumberFormat="1" applyFont="1" applyFill="1" applyBorder="1" applyAlignment="1">
      <alignment horizontal="justify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165" fontId="8" fillId="2" borderId="23" xfId="0" applyNumberFormat="1" applyFont="1" applyFill="1" applyBorder="1" applyAlignment="1">
      <alignment horizontal="right" vertical="center" wrapText="1"/>
    </xf>
    <xf numFmtId="165" fontId="9" fillId="6" borderId="8" xfId="0" applyNumberFormat="1" applyFont="1" applyFill="1" applyBorder="1" applyAlignment="1">
      <alignment horizontal="righ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165" fontId="11" fillId="3" borderId="2" xfId="0" applyNumberFormat="1" applyFont="1" applyFill="1" applyBorder="1" applyAlignment="1">
      <alignment horizontal="right" vertical="center" wrapText="1"/>
    </xf>
    <xf numFmtId="165" fontId="8" fillId="3" borderId="2" xfId="1" applyNumberFormat="1" applyFont="1" applyFill="1" applyBorder="1" applyAlignment="1">
      <alignment horizontal="right"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4" fontId="6" fillId="2" borderId="22" xfId="8" applyNumberFormat="1" applyFont="1" applyFill="1" applyBorder="1" applyAlignment="1">
      <alignment horizontal="justify" vertical="center" wrapText="1"/>
    </xf>
    <xf numFmtId="164" fontId="6" fillId="2" borderId="22" xfId="17" applyNumberFormat="1" applyFont="1" applyFill="1" applyBorder="1" applyAlignment="1">
      <alignment horizontal="justify" vertical="center" wrapText="1"/>
    </xf>
    <xf numFmtId="164" fontId="6" fillId="3" borderId="22" xfId="4" applyNumberFormat="1" applyFont="1" applyFill="1" applyBorder="1" applyAlignment="1">
      <alignment horizontal="justify" vertical="center" wrapText="1"/>
    </xf>
    <xf numFmtId="164" fontId="6" fillId="3" borderId="24" xfId="6" applyNumberFormat="1" applyFont="1" applyFill="1" applyBorder="1" applyAlignment="1">
      <alignment horizontal="justify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165" fontId="11" fillId="3" borderId="23" xfId="0" applyNumberFormat="1" applyFont="1" applyFill="1" applyBorder="1" applyAlignment="1">
      <alignment horizontal="right" vertical="center" wrapText="1"/>
    </xf>
    <xf numFmtId="165" fontId="8" fillId="3" borderId="2" xfId="35" applyNumberFormat="1" applyFont="1" applyFill="1" applyBorder="1" applyAlignment="1">
      <alignment horizontal="right" vertical="center"/>
    </xf>
    <xf numFmtId="165" fontId="8" fillId="3" borderId="2" xfId="43" applyNumberFormat="1" applyFont="1" applyFill="1" applyBorder="1" applyAlignment="1">
      <alignment horizontal="right" vertical="center"/>
    </xf>
    <xf numFmtId="165" fontId="8" fillId="3" borderId="2" xfId="45" applyNumberFormat="1" applyFont="1" applyFill="1" applyBorder="1" applyAlignment="1">
      <alignment horizontal="right" vertical="center"/>
    </xf>
    <xf numFmtId="165" fontId="8" fillId="3" borderId="2" xfId="47" applyNumberFormat="1" applyFont="1" applyFill="1" applyBorder="1" applyAlignment="1">
      <alignment horizontal="right" vertical="center"/>
    </xf>
    <xf numFmtId="165" fontId="8" fillId="3" borderId="23" xfId="47" applyNumberFormat="1" applyFont="1" applyFill="1" applyBorder="1" applyAlignment="1">
      <alignment horizontal="right" vertical="center"/>
    </xf>
    <xf numFmtId="165" fontId="8" fillId="3" borderId="2" xfId="50" applyNumberFormat="1" applyFont="1" applyFill="1" applyBorder="1" applyAlignment="1">
      <alignment horizontal="right" vertical="center"/>
    </xf>
    <xf numFmtId="165" fontId="8" fillId="3" borderId="2" xfId="52" applyNumberFormat="1" applyFont="1" applyFill="1" applyBorder="1" applyAlignment="1">
      <alignment horizontal="right" vertical="center"/>
    </xf>
    <xf numFmtId="165" fontId="8" fillId="3" borderId="23" xfId="52" applyNumberFormat="1" applyFont="1" applyFill="1" applyBorder="1" applyAlignment="1">
      <alignment horizontal="right" vertical="center"/>
    </xf>
    <xf numFmtId="165" fontId="8" fillId="3" borderId="2" xfId="54" applyNumberFormat="1" applyFont="1" applyFill="1" applyBorder="1" applyAlignment="1">
      <alignment horizontal="right" vertical="center"/>
    </xf>
    <xf numFmtId="165" fontId="8" fillId="3" borderId="15" xfId="54" applyNumberFormat="1" applyFont="1" applyFill="1" applyBorder="1" applyAlignment="1">
      <alignment horizontal="right" vertical="center"/>
    </xf>
    <xf numFmtId="165" fontId="8" fillId="3" borderId="26" xfId="54" applyNumberFormat="1" applyFont="1" applyFill="1" applyBorder="1" applyAlignment="1">
      <alignment horizontal="right" vertical="center"/>
    </xf>
    <xf numFmtId="165" fontId="8" fillId="3" borderId="2" xfId="56" applyNumberFormat="1" applyFont="1" applyFill="1" applyBorder="1" applyAlignment="1">
      <alignment horizontal="right" vertical="center"/>
    </xf>
    <xf numFmtId="165" fontId="8" fillId="3" borderId="2" xfId="58" applyNumberFormat="1" applyFont="1" applyFill="1" applyBorder="1" applyAlignment="1">
      <alignment horizontal="right" vertical="center"/>
    </xf>
    <xf numFmtId="165" fontId="8" fillId="3" borderId="5" xfId="58" applyNumberFormat="1" applyFont="1" applyFill="1" applyBorder="1" applyAlignment="1">
      <alignment horizontal="right" vertical="center"/>
    </xf>
    <xf numFmtId="165" fontId="8" fillId="3" borderId="2" xfId="60" applyNumberFormat="1" applyFont="1" applyFill="1" applyBorder="1" applyAlignment="1">
      <alignment horizontal="right" vertical="center"/>
    </xf>
    <xf numFmtId="165" fontId="8" fillId="3" borderId="23" xfId="60" applyNumberFormat="1" applyFont="1" applyFill="1" applyBorder="1" applyAlignment="1">
      <alignment horizontal="right" vertical="center"/>
    </xf>
    <xf numFmtId="165" fontId="8" fillId="3" borderId="2" xfId="78" applyNumberFormat="1" applyFont="1" applyFill="1" applyBorder="1" applyAlignment="1">
      <alignment horizontal="right" vertical="center"/>
    </xf>
    <xf numFmtId="165" fontId="8" fillId="3" borderId="5" xfId="80" applyNumberFormat="1" applyFont="1" applyFill="1" applyBorder="1" applyAlignment="1">
      <alignment horizontal="right" vertical="center"/>
    </xf>
    <xf numFmtId="165" fontId="8" fillId="3" borderId="25" xfId="80" applyNumberFormat="1" applyFont="1" applyFill="1" applyBorder="1" applyAlignment="1">
      <alignment horizontal="right" vertical="center"/>
    </xf>
    <xf numFmtId="165" fontId="8" fillId="3" borderId="5" xfId="82" applyNumberFormat="1" applyFont="1" applyFill="1" applyBorder="1" applyAlignment="1">
      <alignment horizontal="right" vertical="center"/>
    </xf>
    <xf numFmtId="165" fontId="8" fillId="3" borderId="25" xfId="82" applyNumberFormat="1" applyFont="1" applyFill="1" applyBorder="1" applyAlignment="1">
      <alignment horizontal="right" vertical="center"/>
    </xf>
    <xf numFmtId="165" fontId="8" fillId="3" borderId="2" xfId="85" applyNumberFormat="1" applyFont="1" applyFill="1" applyBorder="1" applyAlignment="1">
      <alignment horizontal="right" vertical="center"/>
    </xf>
    <xf numFmtId="165" fontId="8" fillId="3" borderId="23" xfId="85" applyNumberFormat="1" applyFont="1" applyFill="1" applyBorder="1" applyAlignment="1">
      <alignment horizontal="right" vertical="center"/>
    </xf>
    <xf numFmtId="165" fontId="8" fillId="3" borderId="2" xfId="87" applyNumberFormat="1" applyFont="1" applyFill="1" applyBorder="1" applyAlignment="1">
      <alignment horizontal="right" vertical="center"/>
    </xf>
    <xf numFmtId="165" fontId="8" fillId="3" borderId="23" xfId="87" applyNumberFormat="1" applyFont="1" applyFill="1" applyBorder="1" applyAlignment="1">
      <alignment horizontal="right" vertical="center"/>
    </xf>
    <xf numFmtId="165" fontId="8" fillId="3" borderId="2" xfId="88" applyNumberFormat="1" applyFont="1" applyFill="1" applyBorder="1" applyAlignment="1">
      <alignment horizontal="right" vertical="center"/>
    </xf>
    <xf numFmtId="165" fontId="8" fillId="3" borderId="23" xfId="88" applyNumberFormat="1" applyFont="1" applyFill="1" applyBorder="1" applyAlignment="1">
      <alignment horizontal="right" vertical="center"/>
    </xf>
    <xf numFmtId="165" fontId="8" fillId="3" borderId="25" xfId="88" applyNumberFormat="1" applyFont="1" applyFill="1" applyBorder="1" applyAlignment="1">
      <alignment horizontal="right" vertical="center"/>
    </xf>
    <xf numFmtId="165" fontId="8" fillId="3" borderId="2" xfId="90" applyNumberFormat="1" applyFont="1" applyFill="1" applyBorder="1" applyAlignment="1">
      <alignment horizontal="right" vertical="center"/>
    </xf>
    <xf numFmtId="165" fontId="8" fillId="3" borderId="23" xfId="90" applyNumberFormat="1" applyFont="1" applyFill="1" applyBorder="1" applyAlignment="1">
      <alignment horizontal="right" vertical="center"/>
    </xf>
    <xf numFmtId="164" fontId="8" fillId="2" borderId="22" xfId="91" applyNumberFormat="1" applyFont="1" applyFill="1" applyBorder="1" applyAlignment="1">
      <alignment horizontal="justify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165" fontId="11" fillId="3" borderId="25" xfId="0" applyNumberFormat="1" applyFont="1" applyFill="1" applyBorder="1" applyAlignment="1">
      <alignment horizontal="right" vertical="center" wrapText="1"/>
    </xf>
    <xf numFmtId="165" fontId="11" fillId="3" borderId="5" xfId="0" applyNumberFormat="1" applyFont="1" applyFill="1" applyBorder="1" applyAlignment="1">
      <alignment horizontal="right" vertical="center" wrapText="1"/>
    </xf>
    <xf numFmtId="49" fontId="6" fillId="2" borderId="22" xfId="92" applyNumberFormat="1" applyFont="1" applyFill="1" applyBorder="1" applyAlignment="1">
      <alignment horizontal="justify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9" fontId="6" fillId="2" borderId="2" xfId="94" applyNumberFormat="1" applyFont="1" applyFill="1" applyBorder="1" applyAlignment="1">
      <alignment horizontal="center" vertical="center" wrapText="1"/>
    </xf>
    <xf numFmtId="165" fontId="15" fillId="3" borderId="8" xfId="0" applyNumberFormat="1" applyFont="1" applyFill="1" applyBorder="1" applyAlignment="1">
      <alignment horizontal="right" vertical="center" wrapText="1"/>
    </xf>
    <xf numFmtId="165" fontId="15" fillId="3" borderId="7" xfId="0" applyNumberFormat="1" applyFont="1" applyFill="1" applyBorder="1" applyAlignment="1">
      <alignment horizontal="right" vertical="center" wrapText="1"/>
    </xf>
    <xf numFmtId="165" fontId="7" fillId="3" borderId="2" xfId="56" applyNumberFormat="1" applyFont="1" applyFill="1" applyBorder="1" applyAlignment="1">
      <alignment horizontal="right" vertical="center"/>
    </xf>
    <xf numFmtId="0" fontId="18" fillId="3" borderId="15" xfId="62" applyFont="1" applyFill="1" applyBorder="1" applyAlignment="1">
      <alignment vertical="center"/>
    </xf>
    <xf numFmtId="165" fontId="8" fillId="3" borderId="26" xfId="62" applyNumberFormat="1" applyFont="1" applyFill="1" applyBorder="1" applyAlignment="1">
      <alignment horizontal="right" vertical="center"/>
    </xf>
    <xf numFmtId="0" fontId="18" fillId="3" borderId="5" xfId="80" applyFont="1" applyFill="1" applyBorder="1" applyAlignment="1">
      <alignment vertical="center"/>
    </xf>
    <xf numFmtId="0" fontId="0" fillId="3" borderId="1" xfId="0" applyFill="1" applyBorder="1"/>
    <xf numFmtId="0" fontId="0" fillId="3" borderId="0" xfId="0" applyFill="1"/>
    <xf numFmtId="165" fontId="8" fillId="3" borderId="2" xfId="0" applyNumberFormat="1" applyFont="1" applyFill="1" applyBorder="1" applyAlignment="1">
      <alignment horizontal="right" vertical="center"/>
    </xf>
    <xf numFmtId="165" fontId="8" fillId="3" borderId="23" xfId="0" applyNumberFormat="1" applyFont="1" applyFill="1" applyBorder="1" applyAlignment="1">
      <alignment horizontal="right" vertical="center"/>
    </xf>
    <xf numFmtId="165" fontId="8" fillId="3" borderId="5" xfId="88" applyNumberFormat="1" applyFont="1" applyFill="1" applyBorder="1" applyAlignment="1">
      <alignment horizontal="right" vertical="center"/>
    </xf>
    <xf numFmtId="0" fontId="12" fillId="3" borderId="1" xfId="0" applyFont="1" applyFill="1" applyBorder="1"/>
    <xf numFmtId="165" fontId="8" fillId="3" borderId="2" xfId="0" applyNumberFormat="1" applyFont="1" applyFill="1" applyBorder="1" applyAlignment="1">
      <alignment horizontal="right" vertical="center" wrapText="1"/>
    </xf>
    <xf numFmtId="0" fontId="18" fillId="3" borderId="1" xfId="0" applyFont="1" applyFill="1" applyBorder="1"/>
    <xf numFmtId="165" fontId="8" fillId="3" borderId="23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19" fillId="0" borderId="0" xfId="0" applyFont="1"/>
    <xf numFmtId="165" fontId="8" fillId="3" borderId="15" xfId="89" applyNumberFormat="1" applyFont="1" applyFill="1" applyBorder="1" applyAlignment="1">
      <alignment horizontal="right" vertical="center"/>
    </xf>
    <xf numFmtId="165" fontId="7" fillId="3" borderId="15" xfId="89" applyNumberFormat="1" applyFont="1" applyFill="1" applyBorder="1" applyAlignment="1">
      <alignment horizontal="right" vertical="center"/>
    </xf>
    <xf numFmtId="165" fontId="8" fillId="3" borderId="26" xfId="89" applyNumberFormat="1" applyFont="1" applyFill="1" applyBorder="1" applyAlignment="1">
      <alignment horizontal="right" vertical="center"/>
    </xf>
    <xf numFmtId="165" fontId="11" fillId="3" borderId="31" xfId="0" applyNumberFormat="1" applyFont="1" applyFill="1" applyBorder="1" applyAlignment="1">
      <alignment horizontal="right" vertical="center" wrapText="1"/>
    </xf>
    <xf numFmtId="165" fontId="8" fillId="3" borderId="32" xfId="56" applyNumberFormat="1" applyFont="1" applyFill="1" applyBorder="1" applyAlignment="1">
      <alignment horizontal="right" vertical="center"/>
    </xf>
    <xf numFmtId="165" fontId="8" fillId="3" borderId="29" xfId="58" applyNumberFormat="1" applyFont="1" applyFill="1" applyBorder="1" applyAlignment="1">
      <alignment horizontal="right" vertical="center"/>
    </xf>
    <xf numFmtId="165" fontId="8" fillId="3" borderId="32" xfId="54" applyNumberFormat="1" applyFont="1" applyFill="1" applyBorder="1" applyAlignment="1">
      <alignment horizontal="right" vertical="center"/>
    </xf>
    <xf numFmtId="165" fontId="8" fillId="2" borderId="9" xfId="0" applyNumberFormat="1" applyFont="1" applyFill="1" applyBorder="1" applyAlignment="1">
      <alignment horizontal="right" vertical="center" wrapText="1"/>
    </xf>
    <xf numFmtId="165" fontId="8" fillId="2" borderId="19" xfId="0" applyNumberFormat="1" applyFont="1" applyFill="1" applyBorder="1" applyAlignment="1">
      <alignment horizontal="right" vertical="center" wrapText="1"/>
    </xf>
    <xf numFmtId="0" fontId="6" fillId="2" borderId="22" xfId="3" applyNumberFormat="1" applyFont="1" applyFill="1" applyBorder="1" applyAlignment="1">
      <alignment vertical="center" wrapText="1"/>
    </xf>
    <xf numFmtId="0" fontId="6" fillId="2" borderId="22" xfId="1" applyNumberFormat="1" applyFont="1" applyFill="1" applyBorder="1" applyAlignment="1">
      <alignment vertical="center" wrapText="1"/>
    </xf>
    <xf numFmtId="165" fontId="8" fillId="3" borderId="2" xfId="64" applyNumberFormat="1" applyFont="1" applyFill="1" applyBorder="1" applyAlignment="1">
      <alignment horizontal="right" vertical="center"/>
    </xf>
    <xf numFmtId="165" fontId="8" fillId="3" borderId="23" xfId="64" applyNumberFormat="1" applyFont="1" applyFill="1" applyBorder="1" applyAlignment="1">
      <alignment horizontal="right" vertical="center"/>
    </xf>
    <xf numFmtId="165" fontId="8" fillId="3" borderId="2" xfId="66" applyNumberFormat="1" applyFont="1" applyFill="1" applyBorder="1" applyAlignment="1">
      <alignment horizontal="right" vertical="center"/>
    </xf>
    <xf numFmtId="165" fontId="8" fillId="3" borderId="23" xfId="66" applyNumberFormat="1" applyFont="1" applyFill="1" applyBorder="1" applyAlignment="1">
      <alignment horizontal="right" vertical="center"/>
    </xf>
    <xf numFmtId="165" fontId="8" fillId="3" borderId="2" xfId="68" applyNumberFormat="1" applyFont="1" applyFill="1" applyBorder="1" applyAlignment="1">
      <alignment horizontal="right" vertical="center"/>
    </xf>
    <xf numFmtId="165" fontId="8" fillId="3" borderId="23" xfId="68" applyNumberFormat="1" applyFont="1" applyFill="1" applyBorder="1" applyAlignment="1">
      <alignment horizontal="right" vertical="center"/>
    </xf>
    <xf numFmtId="165" fontId="8" fillId="3" borderId="2" xfId="71" applyNumberFormat="1" applyFont="1" applyFill="1" applyBorder="1" applyAlignment="1">
      <alignment horizontal="right" vertical="center"/>
    </xf>
    <xf numFmtId="165" fontId="8" fillId="3" borderId="2" xfId="73" applyNumberFormat="1" applyFont="1" applyFill="1" applyBorder="1" applyAlignment="1">
      <alignment horizontal="right" vertical="center"/>
    </xf>
    <xf numFmtId="165" fontId="8" fillId="3" borderId="2" xfId="75" applyNumberFormat="1" applyFont="1" applyFill="1" applyBorder="1" applyAlignment="1">
      <alignment horizontal="right" vertical="center"/>
    </xf>
    <xf numFmtId="165" fontId="8" fillId="3" borderId="23" xfId="75" applyNumberFormat="1" applyFont="1" applyFill="1" applyBorder="1" applyAlignment="1">
      <alignment horizontal="right" vertical="center"/>
    </xf>
    <xf numFmtId="165" fontId="8" fillId="3" borderId="2" xfId="84" applyNumberFormat="1" applyFont="1" applyFill="1" applyBorder="1" applyAlignment="1">
      <alignment horizontal="right" vertical="center"/>
    </xf>
    <xf numFmtId="165" fontId="11" fillId="0" borderId="9" xfId="0" applyNumberFormat="1" applyFont="1" applyFill="1" applyBorder="1" applyAlignment="1">
      <alignment horizontal="right" vertical="center" wrapText="1"/>
    </xf>
    <xf numFmtId="165" fontId="8" fillId="3" borderId="15" xfId="62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 wrapText="1"/>
    </xf>
    <xf numFmtId="164" fontId="11" fillId="2" borderId="18" xfId="0" applyNumberFormat="1" applyFont="1" applyFill="1" applyBorder="1" applyAlignment="1">
      <alignment horizontal="justify" vertical="center" wrapText="1"/>
    </xf>
    <xf numFmtId="49" fontId="11" fillId="2" borderId="9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5" fillId="2" borderId="12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14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5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</cellXfs>
  <cellStyles count="95">
    <cellStyle name="Обычный" xfId="0" builtinId="0"/>
    <cellStyle name="Обычный 14" xfId="17"/>
    <cellStyle name="Обычный 2" xfId="1"/>
    <cellStyle name="Обычный 2 10" xfId="11"/>
    <cellStyle name="Обычный 2 11" xfId="13"/>
    <cellStyle name="Обычный 2 12" xfId="18"/>
    <cellStyle name="Обычный 2 13" xfId="12"/>
    <cellStyle name="Обычный 2 14" xfId="20"/>
    <cellStyle name="Обычный 2 15" xfId="22"/>
    <cellStyle name="Обычный 2 16" xfId="19"/>
    <cellStyle name="Обычный 2 17" xfId="25"/>
    <cellStyle name="Обычный 2 18" xfId="21"/>
    <cellStyle name="Обычный 2 19" xfId="26"/>
    <cellStyle name="Обычный 2 2" xfId="2"/>
    <cellStyle name="Обычный 2 20" xfId="24"/>
    <cellStyle name="Обычный 2 21" xfId="23"/>
    <cellStyle name="Обычный 2 22" xfId="27"/>
    <cellStyle name="Обычный 2 23" xfId="28"/>
    <cellStyle name="Обычный 2 24" xfId="29"/>
    <cellStyle name="Обычный 2 25" xfId="30"/>
    <cellStyle name="Обычный 2 26" xfId="31"/>
    <cellStyle name="Обычный 2 27" xfId="32"/>
    <cellStyle name="Обычный 2 28" xfId="33"/>
    <cellStyle name="Обычный 2 29" xfId="34"/>
    <cellStyle name="Обычный 2 3" xfId="5"/>
    <cellStyle name="Обычный 2 30" xfId="36"/>
    <cellStyle name="Обычный 2 31" xfId="41"/>
    <cellStyle name="Обычный 2 32" xfId="40"/>
    <cellStyle name="Обычный 2 33" xfId="42"/>
    <cellStyle name="Обычный 2 34" xfId="37"/>
    <cellStyle name="Обычный 2 35" xfId="39"/>
    <cellStyle name="Обычный 2 36" xfId="44"/>
    <cellStyle name="Обычный 2 37" xfId="46"/>
    <cellStyle name="Обычный 2 38" xfId="48"/>
    <cellStyle name="Обычный 2 39" xfId="49"/>
    <cellStyle name="Обычный 2 4" xfId="7"/>
    <cellStyle name="Обычный 2 40" xfId="51"/>
    <cellStyle name="Обычный 2 41" xfId="53"/>
    <cellStyle name="Обычный 2 42" xfId="55"/>
    <cellStyle name="Обычный 2 43" xfId="57"/>
    <cellStyle name="Обычный 2 44" xfId="59"/>
    <cellStyle name="Обычный 2 45" xfId="61"/>
    <cellStyle name="Обычный 2 46" xfId="63"/>
    <cellStyle name="Обычный 2 47" xfId="65"/>
    <cellStyle name="Обычный 2 48" xfId="67"/>
    <cellStyle name="Обычный 2 49" xfId="69"/>
    <cellStyle name="Обычный 2 5" xfId="9"/>
    <cellStyle name="Обычный 2 50" xfId="70"/>
    <cellStyle name="Обычный 2 51" xfId="72"/>
    <cellStyle name="Обычный 2 52" xfId="74"/>
    <cellStyle name="Обычный 2 53" xfId="76"/>
    <cellStyle name="Обычный 2 54" xfId="77"/>
    <cellStyle name="Обычный 2 55" xfId="79"/>
    <cellStyle name="Обычный 2 56" xfId="81"/>
    <cellStyle name="Обычный 2 57" xfId="83"/>
    <cellStyle name="Обычный 2 58" xfId="38"/>
    <cellStyle name="Обычный 2 59" xfId="91"/>
    <cellStyle name="Обычный 2 6" xfId="10"/>
    <cellStyle name="Обычный 2 60" xfId="86"/>
    <cellStyle name="Обычный 2 61" xfId="93"/>
    <cellStyle name="Обычный 2 7" xfId="15"/>
    <cellStyle name="Обычный 2 8" xfId="14"/>
    <cellStyle name="Обычный 2 9" xfId="16"/>
    <cellStyle name="Обычный 3" xfId="3"/>
    <cellStyle name="Обычный 31" xfId="35"/>
    <cellStyle name="Обычный 32" xfId="43"/>
    <cellStyle name="Обычный 33" xfId="45"/>
    <cellStyle name="Обычный 34" xfId="47"/>
    <cellStyle name="Обычный 36" xfId="50"/>
    <cellStyle name="Обычный 37" xfId="52"/>
    <cellStyle name="Обычный 38" xfId="54"/>
    <cellStyle name="Обычный 39" xfId="56"/>
    <cellStyle name="Обычный 4" xfId="4"/>
    <cellStyle name="Обычный 40" xfId="58"/>
    <cellStyle name="Обычный 41" xfId="60"/>
    <cellStyle name="Обычный 42" xfId="62"/>
    <cellStyle name="Обычный 43" xfId="64"/>
    <cellStyle name="Обычный 44" xfId="66"/>
    <cellStyle name="Обычный 45" xfId="68"/>
    <cellStyle name="Обычный 47" xfId="71"/>
    <cellStyle name="Обычный 48" xfId="73"/>
    <cellStyle name="Обычный 49" xfId="75"/>
    <cellStyle name="Обычный 5" xfId="6"/>
    <cellStyle name="Обычный 51" xfId="78"/>
    <cellStyle name="Обычный 52" xfId="80"/>
    <cellStyle name="Обычный 53" xfId="82"/>
    <cellStyle name="Обычный 54" xfId="84"/>
    <cellStyle name="Обычный 55" xfId="85"/>
    <cellStyle name="Обычный 56" xfId="87"/>
    <cellStyle name="Обычный 57" xfId="88"/>
    <cellStyle name="Обычный 58" xfId="89"/>
    <cellStyle name="Обычный 59" xfId="90"/>
    <cellStyle name="Обычный 6" xfId="8"/>
    <cellStyle name="Обычный 61" xfId="92"/>
    <cellStyle name="Обычный 62" xfId="9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G121"/>
  <sheetViews>
    <sheetView tabSelected="1" topLeftCell="A67" zoomScale="73" zoomScaleNormal="73" workbookViewId="0">
      <selection activeCell="T76" sqref="T76"/>
    </sheetView>
  </sheetViews>
  <sheetFormatPr defaultRowHeight="14.45" customHeight="1"/>
  <cols>
    <col min="1" max="1" width="92" customWidth="1"/>
    <col min="2" max="2" width="15.28515625" customWidth="1"/>
    <col min="3" max="16" width="0" hidden="1" customWidth="1"/>
    <col min="17" max="17" width="5.5703125" customWidth="1"/>
    <col min="18" max="19" width="4.7109375" customWidth="1"/>
    <col min="20" max="20" width="9.85546875" customWidth="1"/>
    <col min="21" max="22" width="0" hidden="1" customWidth="1"/>
    <col min="23" max="23" width="11.28515625" customWidth="1"/>
    <col min="24" max="24" width="12.28515625" customWidth="1"/>
    <col min="25" max="29" width="0" hidden="1" customWidth="1"/>
    <col min="38" max="38" width="7.42578125" customWidth="1"/>
  </cols>
  <sheetData>
    <row r="2" spans="1:25" ht="14.45" customHeight="1">
      <c r="W2" s="203"/>
      <c r="X2" s="203"/>
    </row>
    <row r="3" spans="1:25" ht="16.7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11"/>
      <c r="U3" s="11"/>
      <c r="V3" s="11"/>
      <c r="W3" s="11"/>
      <c r="X3" s="35" t="s">
        <v>197</v>
      </c>
    </row>
    <row r="4" spans="1:25" ht="16.7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1"/>
      <c r="U4" s="11"/>
      <c r="V4" s="11"/>
      <c r="W4" s="11"/>
      <c r="X4" s="35" t="s">
        <v>229</v>
      </c>
    </row>
    <row r="5" spans="1:25" ht="16.7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1"/>
      <c r="U5" s="11"/>
      <c r="V5" s="11"/>
      <c r="W5" s="11"/>
      <c r="X5" s="11" t="s">
        <v>0</v>
      </c>
    </row>
    <row r="6" spans="1:25" ht="16.7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1"/>
      <c r="U6" s="11"/>
      <c r="V6" s="11"/>
      <c r="W6" s="11"/>
      <c r="X6" s="11" t="s">
        <v>1</v>
      </c>
    </row>
    <row r="7" spans="1:25" ht="16.7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11"/>
      <c r="U7" s="11"/>
      <c r="V7" s="11"/>
      <c r="W7" s="11"/>
      <c r="X7" s="35" t="s">
        <v>202</v>
      </c>
    </row>
    <row r="8" spans="1:25" ht="16.7" customHeight="1">
      <c r="A8" s="3"/>
      <c r="B8" s="212" t="s">
        <v>230</v>
      </c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31"/>
    </row>
    <row r="9" spans="1:25" ht="9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11"/>
      <c r="U9" s="11"/>
      <c r="V9" s="11"/>
      <c r="W9" s="11"/>
      <c r="X9" s="11"/>
    </row>
    <row r="10" spans="1:25" ht="15.75" hidden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  <c r="W10" s="2"/>
      <c r="X10" s="2"/>
    </row>
    <row r="11" spans="1:25" ht="15.75" hidden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2"/>
      <c r="V11" s="2"/>
      <c r="W11" s="2"/>
      <c r="X11" s="2"/>
    </row>
    <row r="12" spans="1:25" ht="15.75" hidden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"/>
      <c r="U12" s="2"/>
      <c r="V12" s="2"/>
      <c r="W12" s="2"/>
      <c r="X12" s="2"/>
    </row>
    <row r="13" spans="1:25" ht="83.25" customHeight="1">
      <c r="A13" s="206" t="s">
        <v>227</v>
      </c>
      <c r="B13" s="207"/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</row>
    <row r="14" spans="1:25" ht="16.7" customHeight="1" thickBo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/>
      <c r="U14" s="5"/>
      <c r="V14" s="5"/>
      <c r="W14" s="5"/>
      <c r="X14" s="6" t="s">
        <v>2</v>
      </c>
    </row>
    <row r="15" spans="1:25" ht="15" customHeight="1">
      <c r="A15" s="208" t="s">
        <v>3</v>
      </c>
      <c r="B15" s="210" t="s">
        <v>4</v>
      </c>
      <c r="C15" s="210" t="s">
        <v>4</v>
      </c>
      <c r="D15" s="210" t="s">
        <v>4</v>
      </c>
      <c r="E15" s="210" t="s">
        <v>4</v>
      </c>
      <c r="F15" s="210" t="s">
        <v>4</v>
      </c>
      <c r="G15" s="210" t="s">
        <v>4</v>
      </c>
      <c r="H15" s="210" t="s">
        <v>4</v>
      </c>
      <c r="I15" s="210" t="s">
        <v>4</v>
      </c>
      <c r="J15" s="210" t="s">
        <v>4</v>
      </c>
      <c r="K15" s="210" t="s">
        <v>4</v>
      </c>
      <c r="L15" s="210" t="s">
        <v>4</v>
      </c>
      <c r="M15" s="210" t="s">
        <v>4</v>
      </c>
      <c r="N15" s="210" t="s">
        <v>4</v>
      </c>
      <c r="O15" s="210" t="s">
        <v>4</v>
      </c>
      <c r="P15" s="210" t="s">
        <v>4</v>
      </c>
      <c r="Q15" s="210" t="s">
        <v>5</v>
      </c>
      <c r="R15" s="210" t="s">
        <v>6</v>
      </c>
      <c r="S15" s="210" t="s">
        <v>9</v>
      </c>
      <c r="T15" s="210" t="s">
        <v>219</v>
      </c>
      <c r="U15" s="210" t="s">
        <v>79</v>
      </c>
      <c r="V15" s="210" t="s">
        <v>80</v>
      </c>
      <c r="W15" s="204" t="s">
        <v>81</v>
      </c>
      <c r="X15" s="205"/>
      <c r="Y15" s="36"/>
    </row>
    <row r="16" spans="1:25" ht="15" customHeight="1" thickBot="1">
      <c r="A16" s="209"/>
      <c r="B16" s="211" t="s">
        <v>4</v>
      </c>
      <c r="C16" s="211" t="s">
        <v>4</v>
      </c>
      <c r="D16" s="211" t="s">
        <v>4</v>
      </c>
      <c r="E16" s="211" t="s">
        <v>4</v>
      </c>
      <c r="F16" s="211" t="s">
        <v>4</v>
      </c>
      <c r="G16" s="211" t="s">
        <v>4</v>
      </c>
      <c r="H16" s="211" t="s">
        <v>4</v>
      </c>
      <c r="I16" s="211" t="s">
        <v>4</v>
      </c>
      <c r="J16" s="211" t="s">
        <v>4</v>
      </c>
      <c r="K16" s="211" t="s">
        <v>4</v>
      </c>
      <c r="L16" s="211" t="s">
        <v>4</v>
      </c>
      <c r="M16" s="211" t="s">
        <v>4</v>
      </c>
      <c r="N16" s="211" t="s">
        <v>4</v>
      </c>
      <c r="O16" s="211" t="s">
        <v>4</v>
      </c>
      <c r="P16" s="211" t="s">
        <v>4</v>
      </c>
      <c r="Q16" s="211" t="s">
        <v>5</v>
      </c>
      <c r="R16" s="211" t="s">
        <v>6</v>
      </c>
      <c r="S16" s="211" t="s">
        <v>7</v>
      </c>
      <c r="T16" s="211" t="s">
        <v>8</v>
      </c>
      <c r="U16" s="211" t="s">
        <v>79</v>
      </c>
      <c r="V16" s="211" t="s">
        <v>80</v>
      </c>
      <c r="W16" s="18" t="s">
        <v>199</v>
      </c>
      <c r="X16" s="19" t="s">
        <v>203</v>
      </c>
      <c r="Y16" s="36"/>
    </row>
    <row r="17" spans="1:32" ht="15.75" hidden="1" customHeight="1">
      <c r="A17" s="20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21"/>
      <c r="Y17" s="36"/>
    </row>
    <row r="18" spans="1:32" ht="31.5" customHeight="1" thickBot="1">
      <c r="A18" s="42" t="s">
        <v>10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4"/>
      <c r="R18" s="43"/>
      <c r="S18" s="43"/>
      <c r="T18" s="45">
        <f>T19+T22+T25+T33+T36+T43+T46+T52+T58+T67+T71+T74+T86+T89+T92+T95+T98</f>
        <v>50650</v>
      </c>
      <c r="U18" s="45">
        <f>U19+U22+U25+U33+U36+U43+U46+U52+U58+U67+U71+U74+U86+U89+U92+U95+U98</f>
        <v>22678.400000000001</v>
      </c>
      <c r="V18" s="45">
        <f>V19+V22+V25+V33+V36+V43+V46+V52+V58+V67+V71+V74+V86+V89+V92+V95+V98</f>
        <v>22678.400000000001</v>
      </c>
      <c r="W18" s="108">
        <f>W19+W22+W25+W33+W36+W43+W46+W52+W58+W67+W71+W74+W86+W89+W92+W95+W98</f>
        <v>39835.9</v>
      </c>
      <c r="X18" s="108">
        <f>X19+X22+X25+X33+X36+X43+X46+X52+X58+X67+X71+X74+X86+X89+X92+X95+X98</f>
        <v>39806.9</v>
      </c>
      <c r="Y18" s="36">
        <f>52425.7-6556.1</f>
        <v>45869.599999999999</v>
      </c>
      <c r="AD18" s="12"/>
      <c r="AE18" s="12"/>
      <c r="AF18" s="12"/>
    </row>
    <row r="19" spans="1:32" ht="31.5" customHeight="1">
      <c r="A19" s="73" t="s">
        <v>221</v>
      </c>
      <c r="B19" s="47" t="s">
        <v>84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8"/>
      <c r="R19" s="47"/>
      <c r="S19" s="47"/>
      <c r="T19" s="76">
        <f>T20</f>
        <v>50</v>
      </c>
      <c r="U19" s="76">
        <f t="shared" ref="U19:X19" si="0">U20</f>
        <v>50</v>
      </c>
      <c r="V19" s="76">
        <f t="shared" si="0"/>
        <v>50</v>
      </c>
      <c r="W19" s="77">
        <f t="shared" si="0"/>
        <v>50</v>
      </c>
      <c r="X19" s="77">
        <f t="shared" si="0"/>
        <v>50</v>
      </c>
      <c r="Y19" s="36"/>
    </row>
    <row r="20" spans="1:32" ht="22.5" customHeight="1">
      <c r="A20" s="74" t="s">
        <v>178</v>
      </c>
      <c r="B20" s="9" t="s">
        <v>85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0"/>
      <c r="R20" s="9"/>
      <c r="S20" s="9"/>
      <c r="T20" s="78">
        <f>T21</f>
        <v>50</v>
      </c>
      <c r="U20" s="78">
        <f t="shared" ref="U20:X20" si="1">U21</f>
        <v>50</v>
      </c>
      <c r="V20" s="78">
        <f t="shared" si="1"/>
        <v>50</v>
      </c>
      <c r="W20" s="79">
        <f t="shared" si="1"/>
        <v>50</v>
      </c>
      <c r="X20" s="79">
        <f t="shared" si="1"/>
        <v>50</v>
      </c>
      <c r="Y20" s="36"/>
      <c r="AD20" t="s">
        <v>186</v>
      </c>
    </row>
    <row r="21" spans="1:32" ht="114.75" customHeight="1" thickBot="1">
      <c r="A21" s="23" t="s">
        <v>11</v>
      </c>
      <c r="B21" s="156" t="s">
        <v>86</v>
      </c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2" t="s">
        <v>12</v>
      </c>
      <c r="R21" s="156" t="s">
        <v>13</v>
      </c>
      <c r="S21" s="156" t="s">
        <v>14</v>
      </c>
      <c r="T21" s="154">
        <v>50</v>
      </c>
      <c r="U21" s="154">
        <v>50</v>
      </c>
      <c r="V21" s="154">
        <v>50</v>
      </c>
      <c r="W21" s="153">
        <v>50</v>
      </c>
      <c r="X21" s="153">
        <v>50</v>
      </c>
      <c r="Y21" s="36"/>
    </row>
    <row r="22" spans="1:32" ht="46.5" customHeight="1" thickBot="1">
      <c r="A22" s="72" t="s">
        <v>222</v>
      </c>
      <c r="B22" s="43" t="s">
        <v>87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4"/>
      <c r="R22" s="43"/>
      <c r="S22" s="80"/>
      <c r="T22" s="81">
        <f>T23</f>
        <v>67</v>
      </c>
      <c r="U22" s="81">
        <f t="shared" ref="U22:Y23" si="2">U23</f>
        <v>155.6</v>
      </c>
      <c r="V22" s="81">
        <f t="shared" si="2"/>
        <v>155.6</v>
      </c>
      <c r="W22" s="82">
        <f t="shared" si="2"/>
        <v>150.69999999999999</v>
      </c>
      <c r="X22" s="82">
        <f t="shared" si="2"/>
        <v>150.69999999999999</v>
      </c>
      <c r="Y22" s="36"/>
    </row>
    <row r="23" spans="1:32" ht="21.75" customHeight="1">
      <c r="A23" s="24" t="s">
        <v>15</v>
      </c>
      <c r="B23" s="15" t="s">
        <v>88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83"/>
      <c r="T23" s="84">
        <f>T24</f>
        <v>67</v>
      </c>
      <c r="U23" s="84">
        <f t="shared" si="2"/>
        <v>155.6</v>
      </c>
      <c r="V23" s="84">
        <f t="shared" si="2"/>
        <v>155.6</v>
      </c>
      <c r="W23" s="86">
        <f t="shared" si="2"/>
        <v>150.69999999999999</v>
      </c>
      <c r="X23" s="86">
        <f t="shared" si="2"/>
        <v>150.69999999999999</v>
      </c>
      <c r="Y23" s="97">
        <f t="shared" si="2"/>
        <v>0</v>
      </c>
    </row>
    <row r="24" spans="1:32" ht="93" customHeight="1" thickBot="1">
      <c r="A24" s="23" t="s">
        <v>16</v>
      </c>
      <c r="B24" s="13" t="s">
        <v>89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4" t="s">
        <v>12</v>
      </c>
      <c r="R24" s="13" t="s">
        <v>17</v>
      </c>
      <c r="S24" s="85" t="s">
        <v>67</v>
      </c>
      <c r="T24" s="112">
        <v>67</v>
      </c>
      <c r="U24" s="112">
        <v>155.6</v>
      </c>
      <c r="V24" s="112">
        <v>155.6</v>
      </c>
      <c r="W24" s="112">
        <v>150.69999999999999</v>
      </c>
      <c r="X24" s="112">
        <v>150.69999999999999</v>
      </c>
      <c r="Y24" s="36"/>
    </row>
    <row r="25" spans="1:32" ht="48.75" customHeight="1" thickBot="1">
      <c r="A25" s="72" t="s">
        <v>223</v>
      </c>
      <c r="B25" s="43" t="s">
        <v>90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4"/>
      <c r="R25" s="43"/>
      <c r="S25" s="43"/>
      <c r="T25" s="81">
        <f>T26+T29+T31</f>
        <v>3790</v>
      </c>
      <c r="U25" s="81">
        <f>U26+U29+U31</f>
        <v>2233</v>
      </c>
      <c r="V25" s="81">
        <f>V26+V29+V31</f>
        <v>2233</v>
      </c>
      <c r="W25" s="82">
        <f>W26+W29+W31</f>
        <v>4350</v>
      </c>
      <c r="X25" s="82">
        <f>X26+X29+X31</f>
        <v>3950</v>
      </c>
      <c r="Y25" s="36"/>
    </row>
    <row r="26" spans="1:32" ht="21" customHeight="1">
      <c r="A26" s="24" t="s">
        <v>19</v>
      </c>
      <c r="B26" s="15" t="s">
        <v>91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6"/>
      <c r="R26" s="15"/>
      <c r="S26" s="15"/>
      <c r="T26" s="84">
        <f>T27+T28</f>
        <v>3690</v>
      </c>
      <c r="U26" s="84">
        <f t="shared" ref="U26:X26" si="3">U27+U28</f>
        <v>2153</v>
      </c>
      <c r="V26" s="84">
        <f t="shared" si="3"/>
        <v>2153</v>
      </c>
      <c r="W26" s="84">
        <f t="shared" si="3"/>
        <v>4250</v>
      </c>
      <c r="X26" s="84">
        <f t="shared" si="3"/>
        <v>3850</v>
      </c>
      <c r="Y26" s="36"/>
    </row>
    <row r="27" spans="1:32" ht="98.25" customHeight="1">
      <c r="A27" s="23" t="s">
        <v>20</v>
      </c>
      <c r="B27" s="13" t="s">
        <v>92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4" t="s">
        <v>12</v>
      </c>
      <c r="R27" s="13" t="s">
        <v>17</v>
      </c>
      <c r="S27" s="13" t="s">
        <v>204</v>
      </c>
      <c r="T27" s="121">
        <f>450+1200</f>
        <v>1650</v>
      </c>
      <c r="U27" s="121">
        <v>2153</v>
      </c>
      <c r="V27" s="121">
        <v>2153</v>
      </c>
      <c r="W27" s="121">
        <v>2250</v>
      </c>
      <c r="X27" s="121">
        <v>2250</v>
      </c>
      <c r="Y27" s="67">
        <v>2153</v>
      </c>
    </row>
    <row r="28" spans="1:32" ht="98.25" customHeight="1" thickBot="1">
      <c r="A28" s="115" t="s">
        <v>205</v>
      </c>
      <c r="B28" s="114" t="s">
        <v>206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3">
        <v>240</v>
      </c>
      <c r="R28" s="114" t="s">
        <v>17</v>
      </c>
      <c r="S28" s="114" t="s">
        <v>204</v>
      </c>
      <c r="T28" s="170">
        <f>1440+600</f>
        <v>2040</v>
      </c>
      <c r="U28" s="111"/>
      <c r="V28" s="111"/>
      <c r="W28" s="111">
        <v>2000</v>
      </c>
      <c r="X28" s="178">
        <v>1600</v>
      </c>
      <c r="Y28" s="199"/>
    </row>
    <row r="29" spans="1:32" ht="35.25" customHeight="1" thickBot="1">
      <c r="A29" s="62" t="s">
        <v>21</v>
      </c>
      <c r="B29" s="63" t="s">
        <v>93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4"/>
      <c r="R29" s="63"/>
      <c r="S29" s="63"/>
      <c r="T29" s="158">
        <f t="shared" ref="T29:X29" si="4">T30</f>
        <v>50</v>
      </c>
      <c r="U29" s="159">
        <f t="shared" si="4"/>
        <v>50</v>
      </c>
      <c r="V29" s="159">
        <f t="shared" si="4"/>
        <v>50</v>
      </c>
      <c r="W29" s="158">
        <f t="shared" si="4"/>
        <v>50</v>
      </c>
      <c r="X29" s="158">
        <f t="shared" si="4"/>
        <v>50</v>
      </c>
      <c r="Y29" s="36"/>
    </row>
    <row r="30" spans="1:32" ht="109.5" customHeight="1" thickBot="1">
      <c r="A30" s="56" t="s">
        <v>22</v>
      </c>
      <c r="B30" s="57" t="s">
        <v>94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8" t="s">
        <v>12</v>
      </c>
      <c r="R30" s="57" t="s">
        <v>14</v>
      </c>
      <c r="S30" s="57" t="s">
        <v>17</v>
      </c>
      <c r="T30" s="122">
        <v>50</v>
      </c>
      <c r="U30" s="122">
        <v>50</v>
      </c>
      <c r="V30" s="122">
        <v>50</v>
      </c>
      <c r="W30" s="122">
        <v>50</v>
      </c>
      <c r="X30" s="122">
        <v>50</v>
      </c>
      <c r="Y30" s="36"/>
    </row>
    <row r="31" spans="1:32" ht="59.25" customHeight="1" thickBot="1">
      <c r="A31" s="60" t="s">
        <v>179</v>
      </c>
      <c r="B31" s="65" t="s">
        <v>175</v>
      </c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6"/>
      <c r="R31" s="65"/>
      <c r="S31" s="65"/>
      <c r="T31" s="158">
        <f>T32</f>
        <v>50</v>
      </c>
      <c r="U31" s="159">
        <f t="shared" ref="U31:Y31" si="5">U32</f>
        <v>30</v>
      </c>
      <c r="V31" s="159">
        <f t="shared" si="5"/>
        <v>30</v>
      </c>
      <c r="W31" s="158">
        <f>W32</f>
        <v>50</v>
      </c>
      <c r="X31" s="158">
        <f t="shared" si="5"/>
        <v>50</v>
      </c>
      <c r="Y31" s="59">
        <f t="shared" si="5"/>
        <v>0</v>
      </c>
    </row>
    <row r="32" spans="1:32" ht="109.5" customHeight="1" thickBot="1">
      <c r="A32" s="61" t="s">
        <v>174</v>
      </c>
      <c r="B32" s="57" t="s">
        <v>176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 t="s">
        <v>12</v>
      </c>
      <c r="R32" s="57" t="s">
        <v>17</v>
      </c>
      <c r="S32" s="57" t="s">
        <v>18</v>
      </c>
      <c r="T32" s="123">
        <v>50</v>
      </c>
      <c r="U32" s="123">
        <v>30</v>
      </c>
      <c r="V32" s="123">
        <v>30</v>
      </c>
      <c r="W32" s="123">
        <v>50</v>
      </c>
      <c r="X32" s="123">
        <v>50</v>
      </c>
      <c r="Y32" s="36"/>
    </row>
    <row r="33" spans="1:33" ht="33.75" hidden="1" customHeight="1" thickBot="1">
      <c r="A33" s="42" t="s">
        <v>23</v>
      </c>
      <c r="B33" s="43" t="s">
        <v>95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4"/>
      <c r="R33" s="43"/>
      <c r="S33" s="43"/>
      <c r="T33" s="81">
        <f>T34</f>
        <v>0</v>
      </c>
      <c r="U33" s="81">
        <f t="shared" ref="U33:X34" si="6">U34</f>
        <v>892.5</v>
      </c>
      <c r="V33" s="81">
        <f t="shared" si="6"/>
        <v>892.5</v>
      </c>
      <c r="W33" s="82">
        <f t="shared" si="6"/>
        <v>0</v>
      </c>
      <c r="X33" s="82">
        <f t="shared" si="6"/>
        <v>0</v>
      </c>
      <c r="Y33" s="36"/>
    </row>
    <row r="34" spans="1:33" ht="24" hidden="1" customHeight="1">
      <c r="A34" s="24" t="s">
        <v>24</v>
      </c>
      <c r="B34" s="15" t="s">
        <v>96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6"/>
      <c r="R34" s="15"/>
      <c r="S34" s="15"/>
      <c r="T34" s="84">
        <f>T35</f>
        <v>0</v>
      </c>
      <c r="U34" s="84">
        <f t="shared" si="6"/>
        <v>892.5</v>
      </c>
      <c r="V34" s="84">
        <f t="shared" si="6"/>
        <v>892.5</v>
      </c>
      <c r="W34" s="86">
        <f>W35</f>
        <v>0</v>
      </c>
      <c r="X34" s="86">
        <f>X35</f>
        <v>0</v>
      </c>
      <c r="Y34" s="36"/>
    </row>
    <row r="35" spans="1:33" ht="81.75" hidden="1" customHeight="1" thickBot="1">
      <c r="A35" s="23" t="s">
        <v>25</v>
      </c>
      <c r="B35" s="13" t="s">
        <v>97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4" t="s">
        <v>12</v>
      </c>
      <c r="R35" s="13" t="s">
        <v>26</v>
      </c>
      <c r="S35" s="13" t="s">
        <v>18</v>
      </c>
      <c r="T35" s="68">
        <v>0</v>
      </c>
      <c r="U35" s="68">
        <v>892.5</v>
      </c>
      <c r="V35" s="68">
        <v>892.5</v>
      </c>
      <c r="W35" s="69">
        <v>0</v>
      </c>
      <c r="X35" s="69">
        <v>0</v>
      </c>
      <c r="Y35" s="98">
        <v>892.5</v>
      </c>
    </row>
    <row r="36" spans="1:33" ht="47.25" customHeight="1" thickBot="1">
      <c r="A36" s="42" t="s">
        <v>27</v>
      </c>
      <c r="B36" s="43" t="s">
        <v>98</v>
      </c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4"/>
      <c r="R36" s="43"/>
      <c r="S36" s="43"/>
      <c r="T36" s="81">
        <f>T37+T39</f>
        <v>60</v>
      </c>
      <c r="U36" s="81">
        <f t="shared" ref="U36:X36" si="7">U37+U39</f>
        <v>100</v>
      </c>
      <c r="V36" s="81">
        <f t="shared" si="7"/>
        <v>100</v>
      </c>
      <c r="W36" s="82">
        <f t="shared" ref="W36" si="8">W37+W39</f>
        <v>200</v>
      </c>
      <c r="X36" s="82">
        <f t="shared" si="7"/>
        <v>200</v>
      </c>
      <c r="Y36" s="36">
        <f>23368.8-6556.1</f>
        <v>16812.699999999997</v>
      </c>
    </row>
    <row r="37" spans="1:33" ht="24" customHeight="1">
      <c r="A37" s="24" t="s">
        <v>28</v>
      </c>
      <c r="B37" s="15" t="s">
        <v>99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6"/>
      <c r="R37" s="15"/>
      <c r="S37" s="15"/>
      <c r="T37" s="84">
        <f>T38+T42</f>
        <v>60</v>
      </c>
      <c r="U37" s="84">
        <f t="shared" ref="U37:X37" si="9">U38+U42</f>
        <v>0</v>
      </c>
      <c r="V37" s="84">
        <f t="shared" si="9"/>
        <v>0</v>
      </c>
      <c r="W37" s="84">
        <f t="shared" si="9"/>
        <v>200</v>
      </c>
      <c r="X37" s="84">
        <f t="shared" si="9"/>
        <v>200</v>
      </c>
      <c r="Y37" s="36"/>
    </row>
    <row r="38" spans="1:33" ht="99" customHeight="1" thickBot="1">
      <c r="A38" s="25" t="s">
        <v>29</v>
      </c>
      <c r="B38" s="7" t="s">
        <v>100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8" t="s">
        <v>12</v>
      </c>
      <c r="R38" s="7" t="s">
        <v>14</v>
      </c>
      <c r="S38" s="7" t="s">
        <v>30</v>
      </c>
      <c r="T38" s="124">
        <v>60</v>
      </c>
      <c r="U38" s="124"/>
      <c r="V38" s="124"/>
      <c r="W38" s="125">
        <v>200</v>
      </c>
      <c r="X38" s="125">
        <v>200</v>
      </c>
      <c r="Y38" s="36"/>
    </row>
    <row r="39" spans="1:33" ht="36" hidden="1" customHeight="1">
      <c r="A39" s="22" t="s">
        <v>78</v>
      </c>
      <c r="B39" s="9" t="s">
        <v>101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0"/>
      <c r="R39" s="9"/>
      <c r="S39" s="9"/>
      <c r="T39" s="78">
        <f>T41+T40</f>
        <v>0</v>
      </c>
      <c r="U39" s="78">
        <f t="shared" ref="U39:X39" si="10">U41+U40</f>
        <v>100</v>
      </c>
      <c r="V39" s="78">
        <f t="shared" si="10"/>
        <v>100</v>
      </c>
      <c r="W39" s="78">
        <f t="shared" si="10"/>
        <v>0</v>
      </c>
      <c r="X39" s="78">
        <f t="shared" si="10"/>
        <v>0</v>
      </c>
      <c r="Y39" s="99">
        <f t="shared" ref="Y39:AC39" si="11">Y41+Y40</f>
        <v>100</v>
      </c>
      <c r="Z39" s="78">
        <f t="shared" si="11"/>
        <v>100</v>
      </c>
      <c r="AA39" s="78">
        <f t="shared" si="11"/>
        <v>100</v>
      </c>
      <c r="AB39" s="78">
        <f t="shared" si="11"/>
        <v>100</v>
      </c>
      <c r="AC39" s="78">
        <f t="shared" si="11"/>
        <v>100</v>
      </c>
    </row>
    <row r="40" spans="1:33" ht="99.75" hidden="1" customHeight="1">
      <c r="A40" s="104" t="s">
        <v>195</v>
      </c>
      <c r="B40" s="105" t="s">
        <v>190</v>
      </c>
      <c r="C40" s="105" t="s">
        <v>74</v>
      </c>
      <c r="D40" s="55" t="s">
        <v>190</v>
      </c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 t="s">
        <v>12</v>
      </c>
      <c r="R40" s="105" t="s">
        <v>14</v>
      </c>
      <c r="S40" s="105" t="s">
        <v>74</v>
      </c>
      <c r="T40" s="70">
        <v>0</v>
      </c>
      <c r="U40" s="106"/>
      <c r="V40" s="106"/>
      <c r="W40" s="107">
        <v>0</v>
      </c>
      <c r="X40" s="107">
        <v>0</v>
      </c>
      <c r="Y40" s="37"/>
    </row>
    <row r="41" spans="1:33" ht="115.5" hidden="1" customHeight="1" thickBot="1">
      <c r="A41" s="32" t="s">
        <v>170</v>
      </c>
      <c r="B41" s="33" t="s">
        <v>171</v>
      </c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4">
        <v>244</v>
      </c>
      <c r="R41" s="33" t="s">
        <v>14</v>
      </c>
      <c r="S41" s="33" t="s">
        <v>74</v>
      </c>
      <c r="T41" s="70">
        <v>0</v>
      </c>
      <c r="U41" s="70">
        <v>100</v>
      </c>
      <c r="V41" s="70">
        <v>100</v>
      </c>
      <c r="W41" s="71">
        <v>0</v>
      </c>
      <c r="X41" s="71">
        <v>0</v>
      </c>
      <c r="Y41" s="102">
        <v>100</v>
      </c>
      <c r="Z41" s="70">
        <v>100</v>
      </c>
      <c r="AA41" s="70">
        <v>100</v>
      </c>
      <c r="AB41" s="70">
        <v>100</v>
      </c>
      <c r="AC41" s="70">
        <v>100</v>
      </c>
    </row>
    <row r="42" spans="1:33" ht="115.5" hidden="1" customHeight="1" thickBot="1">
      <c r="A42" s="200" t="s">
        <v>231</v>
      </c>
      <c r="B42" s="201" t="s">
        <v>232</v>
      </c>
      <c r="C42" s="201"/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2">
        <v>410</v>
      </c>
      <c r="R42" s="201" t="s">
        <v>14</v>
      </c>
      <c r="S42" s="201" t="s">
        <v>30</v>
      </c>
      <c r="T42" s="87">
        <v>0</v>
      </c>
      <c r="U42" s="87"/>
      <c r="V42" s="87"/>
      <c r="W42" s="88">
        <v>0</v>
      </c>
      <c r="X42" s="88">
        <v>0</v>
      </c>
      <c r="Y42" s="109"/>
      <c r="Z42" s="109"/>
      <c r="AA42" s="109"/>
      <c r="AB42" s="109"/>
      <c r="AC42" s="109"/>
    </row>
    <row r="43" spans="1:33" ht="48" customHeight="1" thickBot="1">
      <c r="A43" s="72" t="s">
        <v>177</v>
      </c>
      <c r="B43" s="43" t="s">
        <v>102</v>
      </c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4"/>
      <c r="R43" s="43"/>
      <c r="S43" s="43"/>
      <c r="T43" s="81">
        <f>T44</f>
        <v>50</v>
      </c>
      <c r="U43" s="81">
        <f t="shared" ref="U43:X44" si="12">U44</f>
        <v>20</v>
      </c>
      <c r="V43" s="81">
        <f t="shared" si="12"/>
        <v>20</v>
      </c>
      <c r="W43" s="82">
        <f t="shared" si="12"/>
        <v>50</v>
      </c>
      <c r="X43" s="82">
        <f t="shared" si="12"/>
        <v>50</v>
      </c>
      <c r="Y43" s="36"/>
    </row>
    <row r="44" spans="1:33" ht="35.25" customHeight="1">
      <c r="A44" s="24" t="s">
        <v>31</v>
      </c>
      <c r="B44" s="15" t="s">
        <v>103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5"/>
      <c r="S44" s="15"/>
      <c r="T44" s="84">
        <f>T45</f>
        <v>50</v>
      </c>
      <c r="U44" s="84">
        <f t="shared" si="12"/>
        <v>20</v>
      </c>
      <c r="V44" s="84">
        <f t="shared" si="12"/>
        <v>20</v>
      </c>
      <c r="W44" s="86">
        <f t="shared" si="12"/>
        <v>50</v>
      </c>
      <c r="X44" s="86">
        <f t="shared" si="12"/>
        <v>50</v>
      </c>
      <c r="Y44" s="36"/>
    </row>
    <row r="45" spans="1:33" ht="114.75" customHeight="1" thickBot="1">
      <c r="A45" s="23" t="s">
        <v>32</v>
      </c>
      <c r="B45" s="13" t="s">
        <v>104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4" t="s">
        <v>12</v>
      </c>
      <c r="R45" s="13" t="s">
        <v>30</v>
      </c>
      <c r="S45" s="156" t="s">
        <v>26</v>
      </c>
      <c r="T45" s="126">
        <v>50</v>
      </c>
      <c r="U45" s="126">
        <v>20</v>
      </c>
      <c r="V45" s="126">
        <v>20</v>
      </c>
      <c r="W45" s="126">
        <v>50</v>
      </c>
      <c r="X45" s="126">
        <v>50</v>
      </c>
      <c r="Y45" s="36"/>
    </row>
    <row r="46" spans="1:33" ht="37.5" customHeight="1" thickBot="1">
      <c r="A46" s="42" t="s">
        <v>33</v>
      </c>
      <c r="B46" s="43" t="s">
        <v>105</v>
      </c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4"/>
      <c r="R46" s="43"/>
      <c r="S46" s="43"/>
      <c r="T46" s="81">
        <f>T47</f>
        <v>3767.6</v>
      </c>
      <c r="U46" s="81">
        <f t="shared" ref="U46:W46" si="13">U47</f>
        <v>772</v>
      </c>
      <c r="V46" s="81">
        <f t="shared" si="13"/>
        <v>772</v>
      </c>
      <c r="W46" s="82">
        <f t="shared" si="13"/>
        <v>3155</v>
      </c>
      <c r="X46" s="82">
        <f>X47</f>
        <v>3233.7</v>
      </c>
      <c r="Y46" s="36"/>
      <c r="AE46" s="12"/>
      <c r="AF46" s="12"/>
      <c r="AG46" s="12"/>
    </row>
    <row r="47" spans="1:33" ht="35.25" customHeight="1">
      <c r="A47" s="75" t="s">
        <v>180</v>
      </c>
      <c r="B47" s="15" t="s">
        <v>106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6"/>
      <c r="R47" s="15"/>
      <c r="S47" s="15"/>
      <c r="T47" s="84">
        <f>T48+T49+T50+T51</f>
        <v>3767.6</v>
      </c>
      <c r="U47" s="84">
        <f t="shared" ref="U47:X47" si="14">U48+U49+U50+U51</f>
        <v>772</v>
      </c>
      <c r="V47" s="84">
        <f t="shared" si="14"/>
        <v>772</v>
      </c>
      <c r="W47" s="86">
        <f t="shared" ref="W47" si="15">W48+W49+W50+W51</f>
        <v>3155</v>
      </c>
      <c r="X47" s="86">
        <f t="shared" si="14"/>
        <v>3233.7</v>
      </c>
      <c r="Y47" s="36"/>
    </row>
    <row r="48" spans="1:33" ht="81" customHeight="1">
      <c r="A48" s="25" t="s">
        <v>196</v>
      </c>
      <c r="B48" s="7" t="s">
        <v>108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8" t="s">
        <v>12</v>
      </c>
      <c r="R48" s="7" t="s">
        <v>14</v>
      </c>
      <c r="S48" s="7" t="s">
        <v>17</v>
      </c>
      <c r="T48" s="127">
        <v>100</v>
      </c>
      <c r="U48" s="127">
        <v>132</v>
      </c>
      <c r="V48" s="127">
        <v>132</v>
      </c>
      <c r="W48" s="127">
        <v>132</v>
      </c>
      <c r="X48" s="127">
        <v>100</v>
      </c>
      <c r="Y48" s="36"/>
    </row>
    <row r="49" spans="1:29" ht="31.5" customHeight="1">
      <c r="A49" s="26" t="s">
        <v>163</v>
      </c>
      <c r="B49" s="7" t="s">
        <v>109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8" t="s">
        <v>12</v>
      </c>
      <c r="R49" s="7" t="s">
        <v>14</v>
      </c>
      <c r="S49" s="7" t="s">
        <v>17</v>
      </c>
      <c r="T49" s="127">
        <v>710</v>
      </c>
      <c r="U49" s="127">
        <v>540</v>
      </c>
      <c r="V49" s="127">
        <v>540</v>
      </c>
      <c r="W49" s="127">
        <v>710</v>
      </c>
      <c r="X49" s="127">
        <v>710</v>
      </c>
      <c r="Y49" s="36"/>
    </row>
    <row r="50" spans="1:29" ht="84.75" customHeight="1">
      <c r="A50" s="25" t="s">
        <v>107</v>
      </c>
      <c r="B50" s="7" t="s">
        <v>110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8" t="s">
        <v>12</v>
      </c>
      <c r="R50" s="7" t="s">
        <v>14</v>
      </c>
      <c r="S50" s="7" t="s">
        <v>17</v>
      </c>
      <c r="T50" s="127">
        <v>2107.6</v>
      </c>
      <c r="U50" s="127"/>
      <c r="V50" s="127"/>
      <c r="W50" s="128">
        <v>2213</v>
      </c>
      <c r="X50" s="128">
        <v>2323.6999999999998</v>
      </c>
      <c r="Y50" s="36"/>
    </row>
    <row r="51" spans="1:29" ht="84" customHeight="1" thickBot="1">
      <c r="A51" s="23" t="s">
        <v>111</v>
      </c>
      <c r="B51" s="13" t="s">
        <v>112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4" t="s">
        <v>12</v>
      </c>
      <c r="R51" s="13" t="s">
        <v>14</v>
      </c>
      <c r="S51" s="13" t="s">
        <v>17</v>
      </c>
      <c r="T51" s="127">
        <f>250+600</f>
        <v>850</v>
      </c>
      <c r="U51" s="127">
        <v>100</v>
      </c>
      <c r="V51" s="127">
        <v>100</v>
      </c>
      <c r="W51" s="127">
        <v>100</v>
      </c>
      <c r="X51" s="127">
        <v>100</v>
      </c>
      <c r="Y51" s="36"/>
    </row>
    <row r="52" spans="1:29" ht="36" customHeight="1" thickBot="1">
      <c r="A52" s="52" t="s">
        <v>34</v>
      </c>
      <c r="B52" s="53" t="s">
        <v>113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4"/>
      <c r="R52" s="53"/>
      <c r="S52" s="53"/>
      <c r="T52" s="81">
        <f>T53</f>
        <v>1505</v>
      </c>
      <c r="U52" s="81">
        <f t="shared" ref="U52:X52" si="16">U53</f>
        <v>1000</v>
      </c>
      <c r="V52" s="81">
        <f t="shared" si="16"/>
        <v>1000</v>
      </c>
      <c r="W52" s="82">
        <f t="shared" si="16"/>
        <v>1900</v>
      </c>
      <c r="X52" s="82">
        <f t="shared" si="16"/>
        <v>1600</v>
      </c>
      <c r="Y52" s="36"/>
    </row>
    <row r="53" spans="1:29" ht="20.25" customHeight="1">
      <c r="A53" s="75" t="s">
        <v>181</v>
      </c>
      <c r="B53" s="15" t="s">
        <v>114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6"/>
      <c r="R53" s="15"/>
      <c r="S53" s="15"/>
      <c r="T53" s="84">
        <f>T54+T55+T56+T57</f>
        <v>1505</v>
      </c>
      <c r="U53" s="84">
        <f t="shared" ref="U53:AC53" si="17">U54+U55+U56+U57</f>
        <v>1000</v>
      </c>
      <c r="V53" s="84">
        <f t="shared" si="17"/>
        <v>1000</v>
      </c>
      <c r="W53" s="86">
        <f t="shared" ref="W53" si="18">W54+W55+W56+W57</f>
        <v>1900</v>
      </c>
      <c r="X53" s="86">
        <f t="shared" si="17"/>
        <v>1600</v>
      </c>
      <c r="Y53" s="100">
        <f t="shared" si="17"/>
        <v>0</v>
      </c>
      <c r="Z53" s="84">
        <f t="shared" si="17"/>
        <v>0</v>
      </c>
      <c r="AA53" s="84">
        <f t="shared" si="17"/>
        <v>0</v>
      </c>
      <c r="AB53" s="84">
        <f t="shared" si="17"/>
        <v>0</v>
      </c>
      <c r="AC53" s="84">
        <f t="shared" si="17"/>
        <v>0</v>
      </c>
    </row>
    <row r="54" spans="1:29" ht="65.25" customHeight="1">
      <c r="A54" s="25" t="s">
        <v>35</v>
      </c>
      <c r="B54" s="7" t="s">
        <v>115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8" t="s">
        <v>12</v>
      </c>
      <c r="R54" s="7" t="s">
        <v>14</v>
      </c>
      <c r="S54" s="7" t="s">
        <v>17</v>
      </c>
      <c r="T54" s="129">
        <f>590-195</f>
        <v>395</v>
      </c>
      <c r="U54" s="129"/>
      <c r="V54" s="129"/>
      <c r="W54" s="129">
        <v>1000</v>
      </c>
      <c r="X54" s="181">
        <v>700</v>
      </c>
      <c r="Y54" s="36"/>
    </row>
    <row r="55" spans="1:29" ht="75" customHeight="1">
      <c r="A55" s="25" t="s">
        <v>36</v>
      </c>
      <c r="B55" s="7" t="s">
        <v>116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8" t="s">
        <v>12</v>
      </c>
      <c r="R55" s="7" t="s">
        <v>14</v>
      </c>
      <c r="S55" s="7" t="s">
        <v>17</v>
      </c>
      <c r="T55" s="129">
        <v>900</v>
      </c>
      <c r="U55" s="129">
        <v>900</v>
      </c>
      <c r="V55" s="129">
        <v>900</v>
      </c>
      <c r="W55" s="129">
        <v>900</v>
      </c>
      <c r="X55" s="129">
        <v>900</v>
      </c>
      <c r="Y55" s="36"/>
    </row>
    <row r="56" spans="1:29" ht="69" customHeight="1" thickBot="1">
      <c r="A56" s="32" t="s">
        <v>191</v>
      </c>
      <c r="B56" s="33" t="s">
        <v>192</v>
      </c>
      <c r="C56" s="33" t="s">
        <v>17</v>
      </c>
      <c r="D56" s="33" t="s">
        <v>192</v>
      </c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 t="s">
        <v>12</v>
      </c>
      <c r="R56" s="33" t="s">
        <v>14</v>
      </c>
      <c r="S56" s="33" t="s">
        <v>17</v>
      </c>
      <c r="T56" s="130">
        <v>210</v>
      </c>
      <c r="U56" s="130"/>
      <c r="V56" s="130"/>
      <c r="W56" s="131">
        <v>0</v>
      </c>
      <c r="X56" s="131">
        <v>0</v>
      </c>
      <c r="Y56" s="36"/>
    </row>
    <row r="57" spans="1:29" ht="67.5" hidden="1" customHeight="1" thickBot="1">
      <c r="A57" s="23" t="s">
        <v>164</v>
      </c>
      <c r="B57" s="13" t="s">
        <v>117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4" t="s">
        <v>12</v>
      </c>
      <c r="R57" s="13" t="s">
        <v>14</v>
      </c>
      <c r="S57" s="13" t="s">
        <v>17</v>
      </c>
      <c r="T57" s="182">
        <v>0</v>
      </c>
      <c r="U57" s="182">
        <v>100</v>
      </c>
      <c r="V57" s="182">
        <v>100</v>
      </c>
      <c r="W57" s="183">
        <v>0</v>
      </c>
      <c r="X57" s="183">
        <v>0</v>
      </c>
      <c r="Y57" s="36"/>
    </row>
    <row r="58" spans="1:29" ht="30" customHeight="1" thickBot="1">
      <c r="A58" s="42" t="s">
        <v>37</v>
      </c>
      <c r="B58" s="43" t="s">
        <v>118</v>
      </c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4"/>
      <c r="R58" s="43"/>
      <c r="S58" s="43"/>
      <c r="T58" s="81">
        <f>T59</f>
        <v>4871.2</v>
      </c>
      <c r="U58" s="81">
        <f t="shared" ref="U58:W58" si="19">U59</f>
        <v>800</v>
      </c>
      <c r="V58" s="81">
        <f t="shared" si="19"/>
        <v>800</v>
      </c>
      <c r="W58" s="82">
        <f t="shared" si="19"/>
        <v>6425.4000000000005</v>
      </c>
      <c r="X58" s="82">
        <f>X59</f>
        <v>4792.1000000000004</v>
      </c>
      <c r="Y58" s="36"/>
    </row>
    <row r="59" spans="1:29" ht="27" customHeight="1">
      <c r="A59" s="24" t="s">
        <v>38</v>
      </c>
      <c r="B59" s="15" t="s">
        <v>119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6"/>
      <c r="R59" s="15"/>
      <c r="S59" s="15"/>
      <c r="T59" s="84">
        <f>SUM(T60:T66)</f>
        <v>4871.2</v>
      </c>
      <c r="U59" s="84">
        <f>SUM(U60:U66)</f>
        <v>800</v>
      </c>
      <c r="V59" s="84">
        <f>SUM(V60:V66)</f>
        <v>800</v>
      </c>
      <c r="W59" s="84">
        <f>SUM(W60:W66)</f>
        <v>6425.4000000000005</v>
      </c>
      <c r="X59" s="84">
        <f>SUM(X60:X66)</f>
        <v>4792.1000000000004</v>
      </c>
      <c r="Y59" s="100">
        <f>Y60+Y61+Y62+Y63+Y66</f>
        <v>500</v>
      </c>
      <c r="Z59" s="84">
        <f>Z60+Z61+Z62+Z63+Z66</f>
        <v>500</v>
      </c>
      <c r="AA59" s="84">
        <f>AA60+AA61+AA62+AA63+AA66</f>
        <v>500</v>
      </c>
      <c r="AB59" s="84">
        <f>AB60+AB61+AB62+AB63+AB66</f>
        <v>500</v>
      </c>
      <c r="AC59" s="84">
        <f>AC60+AC61+AC62+AC63+AC66</f>
        <v>500</v>
      </c>
    </row>
    <row r="60" spans="1:29" ht="78.75" customHeight="1">
      <c r="A60" s="116" t="s">
        <v>207</v>
      </c>
      <c r="B60" s="7" t="s">
        <v>120</v>
      </c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8" t="s">
        <v>12</v>
      </c>
      <c r="R60" s="7" t="s">
        <v>14</v>
      </c>
      <c r="S60" s="7" t="s">
        <v>17</v>
      </c>
      <c r="T60" s="132">
        <v>100</v>
      </c>
      <c r="U60" s="132">
        <v>100</v>
      </c>
      <c r="V60" s="132">
        <v>100</v>
      </c>
      <c r="W60" s="132">
        <v>100</v>
      </c>
      <c r="X60" s="132">
        <v>100</v>
      </c>
      <c r="Y60" s="36"/>
    </row>
    <row r="61" spans="1:29" ht="81.75" customHeight="1">
      <c r="A61" s="25" t="s">
        <v>39</v>
      </c>
      <c r="B61" s="7" t="s">
        <v>121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8" t="s">
        <v>12</v>
      </c>
      <c r="R61" s="7" t="s">
        <v>14</v>
      </c>
      <c r="S61" s="7" t="s">
        <v>17</v>
      </c>
      <c r="T61" s="132">
        <f>400+420</f>
        <v>820</v>
      </c>
      <c r="U61" s="160"/>
      <c r="V61" s="160"/>
      <c r="W61" s="132">
        <v>964.8</v>
      </c>
      <c r="X61" s="179">
        <v>911.3</v>
      </c>
      <c r="Y61" s="36"/>
    </row>
    <row r="62" spans="1:29" ht="85.5" customHeight="1">
      <c r="A62" s="25" t="s">
        <v>40</v>
      </c>
      <c r="B62" s="7" t="s">
        <v>122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8" t="s">
        <v>12</v>
      </c>
      <c r="R62" s="7" t="s">
        <v>14</v>
      </c>
      <c r="S62" s="7" t="s">
        <v>17</v>
      </c>
      <c r="T62" s="132">
        <f>3949.2-298+200</f>
        <v>3851.2</v>
      </c>
      <c r="U62" s="160"/>
      <c r="V62" s="160"/>
      <c r="W62" s="132">
        <v>5260.6</v>
      </c>
      <c r="X62" s="179">
        <f>5097.3-1416.5</f>
        <v>3680.8</v>
      </c>
      <c r="Y62" s="36"/>
    </row>
    <row r="63" spans="1:29" ht="81" customHeight="1">
      <c r="A63" s="25" t="s">
        <v>208</v>
      </c>
      <c r="B63" s="7" t="s">
        <v>123</v>
      </c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8" t="s">
        <v>12</v>
      </c>
      <c r="R63" s="7" t="s">
        <v>14</v>
      </c>
      <c r="S63" s="7" t="s">
        <v>17</v>
      </c>
      <c r="T63" s="133">
        <v>100</v>
      </c>
      <c r="U63" s="133">
        <v>500</v>
      </c>
      <c r="V63" s="133">
        <v>500</v>
      </c>
      <c r="W63" s="133">
        <v>100</v>
      </c>
      <c r="X63" s="133">
        <v>100</v>
      </c>
      <c r="Y63" s="102">
        <f t="shared" ref="Y63:AC63" si="20">400+100</f>
        <v>500</v>
      </c>
      <c r="Z63" s="70">
        <f t="shared" si="20"/>
        <v>500</v>
      </c>
      <c r="AA63" s="70">
        <f t="shared" si="20"/>
        <v>500</v>
      </c>
      <c r="AB63" s="70">
        <f t="shared" si="20"/>
        <v>500</v>
      </c>
      <c r="AC63" s="70">
        <f t="shared" si="20"/>
        <v>500</v>
      </c>
    </row>
    <row r="64" spans="1:29" ht="81" customHeight="1">
      <c r="A64" s="117" t="s">
        <v>209</v>
      </c>
      <c r="B64" s="7" t="s">
        <v>211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8" t="s">
        <v>12</v>
      </c>
      <c r="R64" s="7" t="s">
        <v>14</v>
      </c>
      <c r="S64" s="7" t="s">
        <v>17</v>
      </c>
      <c r="T64" s="133">
        <v>0</v>
      </c>
      <c r="U64" s="133"/>
      <c r="V64" s="133"/>
      <c r="W64" s="133">
        <v>0</v>
      </c>
      <c r="X64" s="180">
        <v>0</v>
      </c>
      <c r="Y64" s="109"/>
      <c r="Z64" s="109"/>
      <c r="AA64" s="109"/>
      <c r="AB64" s="109"/>
      <c r="AC64" s="109"/>
    </row>
    <row r="65" spans="1:29" ht="81" customHeight="1">
      <c r="A65" s="118" t="s">
        <v>210</v>
      </c>
      <c r="B65" s="7" t="s">
        <v>212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8" t="s">
        <v>12</v>
      </c>
      <c r="R65" s="7" t="s">
        <v>14</v>
      </c>
      <c r="S65" s="7" t="s">
        <v>17</v>
      </c>
      <c r="T65" s="134">
        <v>0</v>
      </c>
      <c r="U65" s="134"/>
      <c r="V65" s="134"/>
      <c r="W65" s="134">
        <v>0</v>
      </c>
      <c r="X65" s="134">
        <v>0</v>
      </c>
      <c r="Y65" s="109"/>
      <c r="Z65" s="109"/>
      <c r="AA65" s="109"/>
      <c r="AB65" s="109"/>
      <c r="AC65" s="109"/>
    </row>
    <row r="66" spans="1:29" ht="80.25" customHeight="1" thickBot="1">
      <c r="A66" s="23" t="s">
        <v>82</v>
      </c>
      <c r="B66" s="13" t="s">
        <v>124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4" t="s">
        <v>12</v>
      </c>
      <c r="R66" s="13" t="s">
        <v>14</v>
      </c>
      <c r="S66" s="13" t="s">
        <v>17</v>
      </c>
      <c r="T66" s="134">
        <v>0</v>
      </c>
      <c r="U66" s="134">
        <v>200</v>
      </c>
      <c r="V66" s="134">
        <v>200</v>
      </c>
      <c r="W66" s="134">
        <v>0</v>
      </c>
      <c r="X66" s="134">
        <v>0</v>
      </c>
      <c r="Y66" s="36"/>
    </row>
    <row r="67" spans="1:29" ht="41.25" customHeight="1" thickBot="1">
      <c r="A67" s="72" t="s">
        <v>224</v>
      </c>
      <c r="B67" s="43" t="s">
        <v>125</v>
      </c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4"/>
      <c r="R67" s="43"/>
      <c r="S67" s="43"/>
      <c r="T67" s="81">
        <f>T68</f>
        <v>12861</v>
      </c>
      <c r="U67" s="81">
        <f t="shared" ref="U67:X68" si="21">U68</f>
        <v>0</v>
      </c>
      <c r="V67" s="81">
        <f t="shared" si="21"/>
        <v>0</v>
      </c>
      <c r="W67" s="82">
        <f t="shared" si="21"/>
        <v>2853.8</v>
      </c>
      <c r="X67" s="82">
        <f t="shared" si="21"/>
        <v>2506.1999999999998</v>
      </c>
      <c r="Y67" s="36"/>
    </row>
    <row r="68" spans="1:29" ht="33.75" customHeight="1">
      <c r="A68" s="75" t="s">
        <v>182</v>
      </c>
      <c r="B68" s="15" t="s">
        <v>126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6"/>
      <c r="R68" s="15"/>
      <c r="S68" s="15"/>
      <c r="T68" s="84">
        <f>T69+T70</f>
        <v>12861</v>
      </c>
      <c r="U68" s="84">
        <f t="shared" si="21"/>
        <v>0</v>
      </c>
      <c r="V68" s="84">
        <f t="shared" si="21"/>
        <v>0</v>
      </c>
      <c r="W68" s="86">
        <f t="shared" si="21"/>
        <v>2853.8</v>
      </c>
      <c r="X68" s="86">
        <f t="shared" si="21"/>
        <v>2506.1999999999998</v>
      </c>
      <c r="Y68" s="36"/>
    </row>
    <row r="69" spans="1:29" ht="87" customHeight="1">
      <c r="A69" s="25" t="s">
        <v>183</v>
      </c>
      <c r="B69" s="7" t="s">
        <v>127</v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8" t="s">
        <v>41</v>
      </c>
      <c r="R69" s="7" t="s">
        <v>42</v>
      </c>
      <c r="S69" s="55" t="s">
        <v>30</v>
      </c>
      <c r="T69" s="135">
        <f>2861</f>
        <v>2861</v>
      </c>
      <c r="U69" s="135"/>
      <c r="V69" s="135"/>
      <c r="W69" s="136">
        <v>2853.8</v>
      </c>
      <c r="X69" s="136">
        <v>2506.1999999999998</v>
      </c>
      <c r="Y69" s="36"/>
    </row>
    <row r="70" spans="1:29" ht="60" customHeight="1" thickBot="1">
      <c r="A70" s="61" t="s">
        <v>200</v>
      </c>
      <c r="B70" s="55" t="s">
        <v>201</v>
      </c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8">
        <v>540</v>
      </c>
      <c r="R70" s="57" t="s">
        <v>42</v>
      </c>
      <c r="S70" s="110" t="s">
        <v>30</v>
      </c>
      <c r="T70" s="197">
        <v>10000</v>
      </c>
      <c r="U70" s="87"/>
      <c r="V70" s="87"/>
      <c r="W70" s="88">
        <v>0</v>
      </c>
      <c r="X70" s="88">
        <v>0</v>
      </c>
      <c r="Y70" s="36"/>
    </row>
    <row r="71" spans="1:29" ht="33.75" customHeight="1" thickBot="1">
      <c r="A71" s="52" t="s">
        <v>226</v>
      </c>
      <c r="B71" s="53" t="s">
        <v>128</v>
      </c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4"/>
      <c r="R71" s="53"/>
      <c r="S71" s="53"/>
      <c r="T71" s="81">
        <f>T72</f>
        <v>600</v>
      </c>
      <c r="U71" s="81">
        <f t="shared" ref="U71:AC72" si="22">U72</f>
        <v>0</v>
      </c>
      <c r="V71" s="81">
        <f t="shared" si="22"/>
        <v>0</v>
      </c>
      <c r="W71" s="82">
        <f t="shared" si="22"/>
        <v>850</v>
      </c>
      <c r="X71" s="82">
        <f t="shared" si="22"/>
        <v>850</v>
      </c>
      <c r="Y71" s="38">
        <f t="shared" si="22"/>
        <v>0</v>
      </c>
    </row>
    <row r="72" spans="1:29" ht="39.75" customHeight="1">
      <c r="A72" s="75" t="s">
        <v>184</v>
      </c>
      <c r="B72" s="15" t="s">
        <v>129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6"/>
      <c r="R72" s="15"/>
      <c r="S72" s="15"/>
      <c r="T72" s="84">
        <f>T73</f>
        <v>600</v>
      </c>
      <c r="U72" s="84">
        <f t="shared" si="22"/>
        <v>0</v>
      </c>
      <c r="V72" s="84">
        <f t="shared" si="22"/>
        <v>0</v>
      </c>
      <c r="W72" s="86">
        <f>W73</f>
        <v>850</v>
      </c>
      <c r="X72" s="86">
        <f>X73</f>
        <v>850</v>
      </c>
      <c r="Y72" s="99">
        <f t="shared" si="22"/>
        <v>0</v>
      </c>
      <c r="Z72" s="78">
        <f t="shared" si="22"/>
        <v>0</v>
      </c>
      <c r="AA72" s="78">
        <f t="shared" si="22"/>
        <v>0</v>
      </c>
      <c r="AB72" s="78">
        <f t="shared" si="22"/>
        <v>0</v>
      </c>
      <c r="AC72" s="78">
        <f t="shared" si="22"/>
        <v>0</v>
      </c>
    </row>
    <row r="73" spans="1:29" ht="66" customHeight="1" thickBot="1">
      <c r="A73" s="23" t="s">
        <v>43</v>
      </c>
      <c r="B73" s="13" t="s">
        <v>130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4" t="s">
        <v>12</v>
      </c>
      <c r="R73" s="13" t="s">
        <v>44</v>
      </c>
      <c r="S73" s="13" t="s">
        <v>30</v>
      </c>
      <c r="T73" s="198">
        <f>400+200</f>
        <v>600</v>
      </c>
      <c r="U73" s="161"/>
      <c r="V73" s="161"/>
      <c r="W73" s="162">
        <v>850</v>
      </c>
      <c r="X73" s="162">
        <v>850</v>
      </c>
      <c r="Y73" s="36"/>
    </row>
    <row r="74" spans="1:29" ht="49.5" customHeight="1" thickBot="1">
      <c r="A74" s="42" t="s">
        <v>45</v>
      </c>
      <c r="B74" s="43" t="s">
        <v>131</v>
      </c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4"/>
      <c r="R74" s="43"/>
      <c r="S74" s="43"/>
      <c r="T74" s="81">
        <f>T75</f>
        <v>20695.5</v>
      </c>
      <c r="U74" s="81">
        <f t="shared" ref="U74:X74" si="23">U75</f>
        <v>15011.9</v>
      </c>
      <c r="V74" s="81">
        <f t="shared" si="23"/>
        <v>15011.9</v>
      </c>
      <c r="W74" s="82">
        <f>W75</f>
        <v>17169.599999999999</v>
      </c>
      <c r="X74" s="82">
        <f t="shared" si="23"/>
        <v>17226.099999999999</v>
      </c>
      <c r="Y74" s="36"/>
    </row>
    <row r="75" spans="1:29" ht="30" customHeight="1">
      <c r="A75" s="24" t="s">
        <v>46</v>
      </c>
      <c r="B75" s="15" t="s">
        <v>132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6"/>
      <c r="R75" s="15"/>
      <c r="S75" s="15"/>
      <c r="T75" s="84">
        <f>SUM(T76:T85)</f>
        <v>20695.5</v>
      </c>
      <c r="U75" s="84">
        <f t="shared" ref="U75:AC75" si="24">SUM(U76:U85)</f>
        <v>15011.9</v>
      </c>
      <c r="V75" s="84">
        <f t="shared" si="24"/>
        <v>15011.9</v>
      </c>
      <c r="W75" s="86">
        <f>SUM(W76:W85)</f>
        <v>17169.599999999999</v>
      </c>
      <c r="X75" s="86">
        <f>SUM(X76:X85)</f>
        <v>17226.099999999999</v>
      </c>
      <c r="Y75" s="100">
        <f t="shared" si="24"/>
        <v>3</v>
      </c>
      <c r="Z75" s="84">
        <f t="shared" si="24"/>
        <v>0</v>
      </c>
      <c r="AA75" s="84">
        <f t="shared" si="24"/>
        <v>0</v>
      </c>
      <c r="AB75" s="84">
        <f t="shared" si="24"/>
        <v>0</v>
      </c>
      <c r="AC75" s="84">
        <f t="shared" si="24"/>
        <v>0</v>
      </c>
    </row>
    <row r="76" spans="1:29" ht="99" customHeight="1">
      <c r="A76" s="25" t="s">
        <v>47</v>
      </c>
      <c r="B76" s="7" t="s">
        <v>133</v>
      </c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8" t="s">
        <v>48</v>
      </c>
      <c r="R76" s="7" t="s">
        <v>30</v>
      </c>
      <c r="S76" s="119" t="s">
        <v>26</v>
      </c>
      <c r="T76" s="186">
        <f>14215.3+298</f>
        <v>14513.3</v>
      </c>
      <c r="U76" s="186">
        <v>13620.9</v>
      </c>
      <c r="V76" s="186">
        <v>13620.9</v>
      </c>
      <c r="W76" s="186">
        <v>14427</v>
      </c>
      <c r="X76" s="186">
        <v>14623.6</v>
      </c>
      <c r="Y76" s="36"/>
      <c r="Z76" t="s">
        <v>172</v>
      </c>
    </row>
    <row r="77" spans="1:29" ht="99.75" customHeight="1">
      <c r="A77" s="25" t="s">
        <v>49</v>
      </c>
      <c r="B77" s="7" t="s">
        <v>134</v>
      </c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8" t="s">
        <v>12</v>
      </c>
      <c r="R77" s="7" t="s">
        <v>30</v>
      </c>
      <c r="S77" s="119" t="s">
        <v>26</v>
      </c>
      <c r="T77" s="186">
        <f>3859.7+6.5+1500</f>
        <v>5366.2</v>
      </c>
      <c r="U77" s="186"/>
      <c r="V77" s="186"/>
      <c r="W77" s="187">
        <v>1538.4</v>
      </c>
      <c r="X77" s="187">
        <v>1547.3</v>
      </c>
      <c r="Y77" s="36"/>
      <c r="Z77" t="s">
        <v>173</v>
      </c>
    </row>
    <row r="78" spans="1:29" ht="96" customHeight="1">
      <c r="A78" s="25" t="s">
        <v>50</v>
      </c>
      <c r="B78" s="7" t="s">
        <v>134</v>
      </c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8" t="s">
        <v>51</v>
      </c>
      <c r="R78" s="7" t="s">
        <v>30</v>
      </c>
      <c r="S78" s="119" t="s">
        <v>26</v>
      </c>
      <c r="T78" s="186">
        <v>0</v>
      </c>
      <c r="U78" s="186"/>
      <c r="V78" s="186"/>
      <c r="W78" s="187">
        <v>192.2</v>
      </c>
      <c r="X78" s="187">
        <v>192.2</v>
      </c>
      <c r="Y78" s="36"/>
    </row>
    <row r="79" spans="1:29" ht="82.5" customHeight="1">
      <c r="A79" s="25" t="s">
        <v>52</v>
      </c>
      <c r="B79" s="7" t="s">
        <v>134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8" t="s">
        <v>53</v>
      </c>
      <c r="R79" s="7" t="s">
        <v>30</v>
      </c>
      <c r="S79" s="119" t="s">
        <v>26</v>
      </c>
      <c r="T79" s="186">
        <v>18</v>
      </c>
      <c r="U79" s="186">
        <v>3</v>
      </c>
      <c r="V79" s="186">
        <v>3</v>
      </c>
      <c r="W79" s="187">
        <v>33</v>
      </c>
      <c r="X79" s="187">
        <v>33</v>
      </c>
      <c r="Y79" s="39">
        <v>3</v>
      </c>
    </row>
    <row r="80" spans="1:29" ht="93" customHeight="1">
      <c r="A80" s="25" t="s">
        <v>54</v>
      </c>
      <c r="B80" s="7" t="s">
        <v>135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8" t="s">
        <v>12</v>
      </c>
      <c r="R80" s="7" t="s">
        <v>30</v>
      </c>
      <c r="S80" s="119" t="s">
        <v>26</v>
      </c>
      <c r="T80" s="188">
        <v>50</v>
      </c>
      <c r="U80" s="188"/>
      <c r="V80" s="188"/>
      <c r="W80" s="189">
        <v>50</v>
      </c>
      <c r="X80" s="189">
        <v>50</v>
      </c>
      <c r="Y80" s="36"/>
    </row>
    <row r="81" spans="1:31" ht="93.75" customHeight="1">
      <c r="A81" s="25" t="s">
        <v>55</v>
      </c>
      <c r="B81" s="7" t="s">
        <v>136</v>
      </c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8" t="s">
        <v>12</v>
      </c>
      <c r="R81" s="7" t="s">
        <v>30</v>
      </c>
      <c r="S81" s="119" t="s">
        <v>56</v>
      </c>
      <c r="T81" s="190">
        <v>20</v>
      </c>
      <c r="U81" s="190">
        <v>20</v>
      </c>
      <c r="V81" s="190">
        <v>20</v>
      </c>
      <c r="W81" s="191">
        <v>20</v>
      </c>
      <c r="X81" s="191">
        <v>20</v>
      </c>
      <c r="Y81" s="36"/>
    </row>
    <row r="82" spans="1:31" ht="115.5" customHeight="1">
      <c r="A82" s="25" t="s">
        <v>57</v>
      </c>
      <c r="B82" s="7" t="s">
        <v>137</v>
      </c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8" t="s">
        <v>12</v>
      </c>
      <c r="R82" s="7" t="s">
        <v>30</v>
      </c>
      <c r="S82" s="119" t="s">
        <v>56</v>
      </c>
      <c r="T82" s="192">
        <v>100</v>
      </c>
      <c r="U82" s="192">
        <v>100</v>
      </c>
      <c r="V82" s="192">
        <v>100</v>
      </c>
      <c r="W82" s="192">
        <v>100</v>
      </c>
      <c r="X82" s="192">
        <v>100</v>
      </c>
      <c r="Y82" s="36"/>
    </row>
    <row r="83" spans="1:31" ht="126.75" customHeight="1">
      <c r="A83" s="25" t="s">
        <v>58</v>
      </c>
      <c r="B83" s="7" t="s">
        <v>138</v>
      </c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8" t="s">
        <v>53</v>
      </c>
      <c r="R83" s="7" t="s">
        <v>30</v>
      </c>
      <c r="S83" s="119" t="s">
        <v>56</v>
      </c>
      <c r="T83" s="193">
        <v>260</v>
      </c>
      <c r="U83" s="193">
        <v>900</v>
      </c>
      <c r="V83" s="193">
        <v>900</v>
      </c>
      <c r="W83" s="193">
        <v>290</v>
      </c>
      <c r="X83" s="193">
        <v>290</v>
      </c>
      <c r="Y83" s="36"/>
    </row>
    <row r="84" spans="1:31" ht="100.5" customHeight="1">
      <c r="A84" s="25" t="s">
        <v>59</v>
      </c>
      <c r="B84" s="7" t="s">
        <v>139</v>
      </c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8" t="s">
        <v>12</v>
      </c>
      <c r="R84" s="7" t="s">
        <v>30</v>
      </c>
      <c r="S84" s="119" t="s">
        <v>56</v>
      </c>
      <c r="T84" s="194">
        <v>168</v>
      </c>
      <c r="U84" s="194">
        <v>168</v>
      </c>
      <c r="V84" s="194">
        <v>168</v>
      </c>
      <c r="W84" s="195">
        <v>169</v>
      </c>
      <c r="X84" s="195">
        <v>170</v>
      </c>
      <c r="Y84" s="36"/>
    </row>
    <row r="85" spans="1:31" ht="96" customHeight="1">
      <c r="A85" s="25" t="s">
        <v>59</v>
      </c>
      <c r="B85" s="7" t="s">
        <v>139</v>
      </c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8" t="s">
        <v>12</v>
      </c>
      <c r="R85" s="7" t="s">
        <v>26</v>
      </c>
      <c r="S85" s="7" t="s">
        <v>60</v>
      </c>
      <c r="T85" s="196">
        <v>200</v>
      </c>
      <c r="U85" s="196">
        <v>200</v>
      </c>
      <c r="V85" s="196">
        <v>200</v>
      </c>
      <c r="W85" s="196">
        <f>450-100</f>
        <v>350</v>
      </c>
      <c r="X85" s="196">
        <v>200</v>
      </c>
      <c r="Y85" s="36"/>
    </row>
    <row r="86" spans="1:31" ht="23.25" customHeight="1">
      <c r="A86" s="49" t="s">
        <v>61</v>
      </c>
      <c r="B86" s="50" t="s">
        <v>140</v>
      </c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1"/>
      <c r="R86" s="50"/>
      <c r="S86" s="50"/>
      <c r="T86" s="89">
        <f>T87</f>
        <v>90</v>
      </c>
      <c r="U86" s="89">
        <f t="shared" ref="U86:X86" si="25">U87</f>
        <v>200</v>
      </c>
      <c r="V86" s="89">
        <f t="shared" si="25"/>
        <v>200</v>
      </c>
      <c r="W86" s="90">
        <f t="shared" si="25"/>
        <v>100</v>
      </c>
      <c r="X86" s="90">
        <f t="shared" si="25"/>
        <v>100</v>
      </c>
      <c r="Y86" s="36"/>
    </row>
    <row r="87" spans="1:31" ht="19.5" customHeight="1">
      <c r="A87" s="22" t="s">
        <v>62</v>
      </c>
      <c r="B87" s="9" t="s">
        <v>141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10"/>
      <c r="R87" s="9"/>
      <c r="S87" s="9"/>
      <c r="T87" s="78">
        <f>T88</f>
        <v>90</v>
      </c>
      <c r="U87" s="78">
        <f t="shared" ref="U87:X87" si="26">U88</f>
        <v>200</v>
      </c>
      <c r="V87" s="78">
        <f t="shared" si="26"/>
        <v>200</v>
      </c>
      <c r="W87" s="79">
        <f t="shared" si="26"/>
        <v>100</v>
      </c>
      <c r="X87" s="79">
        <f t="shared" si="26"/>
        <v>100</v>
      </c>
      <c r="Y87" s="36"/>
    </row>
    <row r="88" spans="1:31" ht="79.5" customHeight="1" thickBot="1">
      <c r="A88" s="23" t="s">
        <v>63</v>
      </c>
      <c r="B88" s="13" t="s">
        <v>142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4" t="s">
        <v>12</v>
      </c>
      <c r="R88" s="13" t="s">
        <v>30</v>
      </c>
      <c r="S88" s="156" t="s">
        <v>56</v>
      </c>
      <c r="T88" s="137">
        <v>90</v>
      </c>
      <c r="U88" s="137">
        <v>200</v>
      </c>
      <c r="V88" s="137">
        <v>200</v>
      </c>
      <c r="W88" s="137">
        <v>100</v>
      </c>
      <c r="X88" s="137">
        <v>100</v>
      </c>
      <c r="Y88" s="36"/>
    </row>
    <row r="89" spans="1:31" ht="32.25" customHeight="1" thickBot="1">
      <c r="A89" s="72" t="s">
        <v>218</v>
      </c>
      <c r="B89" s="43" t="s">
        <v>143</v>
      </c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4"/>
      <c r="R89" s="43"/>
      <c r="S89" s="43"/>
      <c r="T89" s="81">
        <f>T90</f>
        <v>300</v>
      </c>
      <c r="U89" s="81">
        <f t="shared" ref="U89:X89" si="27">U90</f>
        <v>0</v>
      </c>
      <c r="V89" s="81">
        <f t="shared" si="27"/>
        <v>0</v>
      </c>
      <c r="W89" s="82">
        <f t="shared" si="27"/>
        <v>300</v>
      </c>
      <c r="X89" s="82">
        <f t="shared" si="27"/>
        <v>300</v>
      </c>
      <c r="Y89" s="36"/>
    </row>
    <row r="90" spans="1:31" ht="24" customHeight="1">
      <c r="A90" s="24" t="s">
        <v>64</v>
      </c>
      <c r="B90" s="15" t="s">
        <v>144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6"/>
      <c r="R90" s="15"/>
      <c r="S90" s="15"/>
      <c r="T90" s="84">
        <f>T91</f>
        <v>300</v>
      </c>
      <c r="U90" s="84">
        <f t="shared" ref="U90:X90" si="28">U91</f>
        <v>0</v>
      </c>
      <c r="V90" s="84">
        <f t="shared" si="28"/>
        <v>0</v>
      </c>
      <c r="W90" s="86">
        <f t="shared" si="28"/>
        <v>300</v>
      </c>
      <c r="X90" s="86">
        <f t="shared" si="28"/>
        <v>300</v>
      </c>
      <c r="Y90" s="36"/>
    </row>
    <row r="91" spans="1:31" ht="79.5" customHeight="1" thickBot="1">
      <c r="A91" s="23" t="s">
        <v>65</v>
      </c>
      <c r="B91" s="13" t="s">
        <v>145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4" t="s">
        <v>66</v>
      </c>
      <c r="R91" s="13" t="s">
        <v>67</v>
      </c>
      <c r="S91" s="13" t="s">
        <v>30</v>
      </c>
      <c r="T91" s="138">
        <v>300</v>
      </c>
      <c r="U91" s="163"/>
      <c r="V91" s="163"/>
      <c r="W91" s="139">
        <v>300</v>
      </c>
      <c r="X91" s="139">
        <v>300</v>
      </c>
      <c r="Y91" s="164"/>
      <c r="Z91" s="165"/>
      <c r="AA91" s="165"/>
      <c r="AB91" s="165"/>
      <c r="AC91" s="165"/>
      <c r="AD91" s="165"/>
    </row>
    <row r="92" spans="1:31" ht="47.25" customHeight="1" thickBot="1">
      <c r="A92" s="72" t="s">
        <v>225</v>
      </c>
      <c r="B92" s="43" t="s">
        <v>166</v>
      </c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4"/>
      <c r="R92" s="43"/>
      <c r="S92" s="43"/>
      <c r="T92" s="81">
        <f>T93</f>
        <v>3.1</v>
      </c>
      <c r="U92" s="81">
        <f t="shared" ref="U92:Y93" si="29">U93</f>
        <v>3</v>
      </c>
      <c r="V92" s="81">
        <f t="shared" si="29"/>
        <v>3</v>
      </c>
      <c r="W92" s="82">
        <f t="shared" si="29"/>
        <v>3</v>
      </c>
      <c r="X92" s="82">
        <f t="shared" si="29"/>
        <v>3</v>
      </c>
      <c r="Y92" s="101">
        <f t="shared" si="29"/>
        <v>0</v>
      </c>
    </row>
    <row r="93" spans="1:31" ht="39" customHeight="1">
      <c r="A93" s="24" t="s">
        <v>165</v>
      </c>
      <c r="B93" s="15" t="s">
        <v>167</v>
      </c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6"/>
      <c r="R93" s="15"/>
      <c r="S93" s="15"/>
      <c r="T93" s="84">
        <f>T94</f>
        <v>3.1</v>
      </c>
      <c r="U93" s="84">
        <f t="shared" si="29"/>
        <v>3</v>
      </c>
      <c r="V93" s="84">
        <f t="shared" si="29"/>
        <v>3</v>
      </c>
      <c r="W93" s="86">
        <f t="shared" si="29"/>
        <v>3</v>
      </c>
      <c r="X93" s="86">
        <f t="shared" si="29"/>
        <v>3</v>
      </c>
      <c r="Y93" s="36"/>
    </row>
    <row r="94" spans="1:31" ht="78" customHeight="1" thickBot="1">
      <c r="A94" s="23" t="s">
        <v>168</v>
      </c>
      <c r="B94" s="13" t="s">
        <v>169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4" t="s">
        <v>12</v>
      </c>
      <c r="R94" s="13" t="s">
        <v>26</v>
      </c>
      <c r="S94" s="156" t="s">
        <v>60</v>
      </c>
      <c r="T94" s="140">
        <v>3.1</v>
      </c>
      <c r="U94" s="140">
        <v>3</v>
      </c>
      <c r="V94" s="140">
        <v>3</v>
      </c>
      <c r="W94" s="141">
        <v>3</v>
      </c>
      <c r="X94" s="141">
        <v>3</v>
      </c>
      <c r="Y94" s="164"/>
      <c r="Z94" s="165"/>
      <c r="AA94" s="165"/>
      <c r="AB94" s="165"/>
      <c r="AC94" s="165"/>
      <c r="AD94" s="165"/>
      <c r="AE94" s="165"/>
    </row>
    <row r="95" spans="1:31" ht="23.25" customHeight="1" thickBot="1">
      <c r="A95" s="42" t="s">
        <v>146</v>
      </c>
      <c r="B95" s="43" t="s">
        <v>147</v>
      </c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4"/>
      <c r="R95" s="43"/>
      <c r="S95" s="43"/>
      <c r="T95" s="81">
        <f>T96</f>
        <v>0</v>
      </c>
      <c r="U95" s="81">
        <f t="shared" ref="U95:X96" si="30">U96</f>
        <v>0</v>
      </c>
      <c r="V95" s="81">
        <f t="shared" si="30"/>
        <v>0</v>
      </c>
      <c r="W95" s="82">
        <f t="shared" si="30"/>
        <v>0</v>
      </c>
      <c r="X95" s="82">
        <f t="shared" si="30"/>
        <v>1416.5</v>
      </c>
      <c r="Y95" s="36"/>
    </row>
    <row r="96" spans="1:31" ht="23.25" customHeight="1">
      <c r="A96" s="24" t="s">
        <v>83</v>
      </c>
      <c r="B96" s="15" t="s">
        <v>148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6"/>
      <c r="R96" s="15"/>
      <c r="S96" s="15"/>
      <c r="T96" s="84">
        <f>T97</f>
        <v>0</v>
      </c>
      <c r="U96" s="84">
        <f t="shared" si="30"/>
        <v>0</v>
      </c>
      <c r="V96" s="84">
        <f t="shared" si="30"/>
        <v>0</v>
      </c>
      <c r="W96" s="86">
        <f t="shared" si="30"/>
        <v>0</v>
      </c>
      <c r="X96" s="86">
        <f t="shared" si="30"/>
        <v>1416.5</v>
      </c>
      <c r="Y96" s="36"/>
    </row>
    <row r="97" spans="1:30" ht="35.25" customHeight="1" thickBot="1">
      <c r="A97" s="27" t="s">
        <v>198</v>
      </c>
      <c r="B97" s="13" t="s">
        <v>149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4" t="s">
        <v>150</v>
      </c>
      <c r="R97" s="13" t="s">
        <v>30</v>
      </c>
      <c r="S97" s="13" t="s">
        <v>13</v>
      </c>
      <c r="T97" s="142">
        <v>0</v>
      </c>
      <c r="U97" s="142"/>
      <c r="V97" s="142"/>
      <c r="W97" s="143">
        <v>0</v>
      </c>
      <c r="X97" s="142">
        <v>1416.5</v>
      </c>
      <c r="Y97" s="36"/>
    </row>
    <row r="98" spans="1:30" ht="27" customHeight="1" thickBot="1">
      <c r="A98" s="42" t="s">
        <v>68</v>
      </c>
      <c r="B98" s="43" t="s">
        <v>151</v>
      </c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4"/>
      <c r="R98" s="43"/>
      <c r="S98" s="43"/>
      <c r="T98" s="81">
        <f>T101+T99</f>
        <v>1939.6000000000001</v>
      </c>
      <c r="U98" s="81">
        <f t="shared" ref="U98:V98" si="31">U99+U101</f>
        <v>1440.4</v>
      </c>
      <c r="V98" s="81">
        <f t="shared" si="31"/>
        <v>1440.4</v>
      </c>
      <c r="W98" s="82">
        <f>W99+W101</f>
        <v>2278.4</v>
      </c>
      <c r="X98" s="82">
        <f>X99+X101</f>
        <v>3378.6000000000004</v>
      </c>
      <c r="Y98" s="36"/>
    </row>
    <row r="99" spans="1:30" ht="24.75" customHeight="1">
      <c r="A99" s="46" t="s">
        <v>69</v>
      </c>
      <c r="B99" s="47" t="s">
        <v>152</v>
      </c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8"/>
      <c r="R99" s="47"/>
      <c r="S99" s="47"/>
      <c r="T99" s="76">
        <f>T100</f>
        <v>50</v>
      </c>
      <c r="U99" s="76">
        <f t="shared" ref="U99:Y99" si="32">U100</f>
        <v>50</v>
      </c>
      <c r="V99" s="76">
        <f t="shared" si="32"/>
        <v>50</v>
      </c>
      <c r="W99" s="77">
        <f t="shared" si="32"/>
        <v>50</v>
      </c>
      <c r="X99" s="77">
        <f t="shared" si="32"/>
        <v>50</v>
      </c>
      <c r="Y99" s="40">
        <f t="shared" si="32"/>
        <v>0</v>
      </c>
    </row>
    <row r="100" spans="1:30" ht="35.25" customHeight="1">
      <c r="A100" s="26" t="s">
        <v>70</v>
      </c>
      <c r="B100" s="7" t="s">
        <v>153</v>
      </c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8" t="s">
        <v>71</v>
      </c>
      <c r="R100" s="7" t="s">
        <v>30</v>
      </c>
      <c r="S100" s="7" t="s">
        <v>44</v>
      </c>
      <c r="T100" s="144">
        <v>50</v>
      </c>
      <c r="U100" s="144">
        <v>50</v>
      </c>
      <c r="V100" s="144">
        <v>50</v>
      </c>
      <c r="W100" s="145">
        <v>50</v>
      </c>
      <c r="X100" s="145">
        <v>50</v>
      </c>
      <c r="Y100" s="36"/>
    </row>
    <row r="101" spans="1:30" ht="22.5" customHeight="1">
      <c r="A101" s="49" t="s">
        <v>72</v>
      </c>
      <c r="B101" s="50" t="s">
        <v>154</v>
      </c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1"/>
      <c r="R101" s="50"/>
      <c r="S101" s="50"/>
      <c r="T101" s="89">
        <f>SUM(T102:T111)</f>
        <v>1889.6000000000001</v>
      </c>
      <c r="U101" s="89">
        <f t="shared" ref="U101:X101" si="33">SUM(U102:U111)</f>
        <v>1390.4</v>
      </c>
      <c r="V101" s="89">
        <f t="shared" si="33"/>
        <v>1390.4</v>
      </c>
      <c r="W101" s="90">
        <f t="shared" ref="W101" si="34">SUM(W102:W111)</f>
        <v>2228.4</v>
      </c>
      <c r="X101" s="90">
        <f t="shared" si="33"/>
        <v>3328.6000000000004</v>
      </c>
      <c r="Y101" s="36"/>
    </row>
    <row r="102" spans="1:30" ht="30.75" customHeight="1">
      <c r="A102" s="41" t="s">
        <v>73</v>
      </c>
      <c r="B102" s="7" t="s">
        <v>155</v>
      </c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8" t="s">
        <v>53</v>
      </c>
      <c r="R102" s="7" t="s">
        <v>30</v>
      </c>
      <c r="S102" s="7" t="s">
        <v>56</v>
      </c>
      <c r="T102" s="149">
        <f>70+50</f>
        <v>120</v>
      </c>
      <c r="U102" s="149">
        <v>70</v>
      </c>
      <c r="V102" s="149">
        <v>70</v>
      </c>
      <c r="W102" s="150">
        <v>70</v>
      </c>
      <c r="X102" s="150">
        <v>70</v>
      </c>
      <c r="Y102" s="36"/>
    </row>
    <row r="103" spans="1:30" ht="41.25" customHeight="1">
      <c r="A103" s="92" t="s">
        <v>193</v>
      </c>
      <c r="B103" s="7" t="s">
        <v>185</v>
      </c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8">
        <v>540</v>
      </c>
      <c r="R103" s="7" t="s">
        <v>14</v>
      </c>
      <c r="S103" s="7" t="s">
        <v>74</v>
      </c>
      <c r="T103" s="111">
        <v>150.5</v>
      </c>
      <c r="U103" s="111">
        <v>500.5</v>
      </c>
      <c r="V103" s="111">
        <v>500.5</v>
      </c>
      <c r="W103" s="120">
        <v>0</v>
      </c>
      <c r="X103" s="120">
        <v>0</v>
      </c>
      <c r="Y103" s="102">
        <v>500.5</v>
      </c>
    </row>
    <row r="104" spans="1:30" ht="57" hidden="1" customHeight="1">
      <c r="A104" s="104" t="s">
        <v>187</v>
      </c>
      <c r="B104" s="55" t="s">
        <v>189</v>
      </c>
      <c r="C104" s="55" t="s">
        <v>14</v>
      </c>
      <c r="D104" s="55" t="s">
        <v>17</v>
      </c>
      <c r="E104" s="55" t="s">
        <v>188</v>
      </c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 t="s">
        <v>12</v>
      </c>
      <c r="R104" s="55" t="s">
        <v>14</v>
      </c>
      <c r="S104" s="55" t="s">
        <v>17</v>
      </c>
      <c r="T104" s="166">
        <v>0</v>
      </c>
      <c r="U104" s="166"/>
      <c r="V104" s="166"/>
      <c r="W104" s="167">
        <f>30030.3-30030.3</f>
        <v>0</v>
      </c>
      <c r="X104" s="167">
        <f>30030.3-30030.3</f>
        <v>0</v>
      </c>
      <c r="Y104" s="103"/>
      <c r="Z104" s="94"/>
      <c r="AA104" s="94"/>
      <c r="AB104" s="93">
        <v>0</v>
      </c>
      <c r="AC104" s="95">
        <v>30030.3</v>
      </c>
      <c r="AD104" s="96"/>
    </row>
    <row r="105" spans="1:30" ht="69" customHeight="1">
      <c r="A105" s="184" t="s">
        <v>216</v>
      </c>
      <c r="B105" s="7" t="s">
        <v>156</v>
      </c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8" t="s">
        <v>48</v>
      </c>
      <c r="R105" s="7" t="s">
        <v>74</v>
      </c>
      <c r="S105" s="7" t="s">
        <v>17</v>
      </c>
      <c r="T105" s="146">
        <v>1000</v>
      </c>
      <c r="U105" s="146">
        <v>648.4</v>
      </c>
      <c r="V105" s="146">
        <v>648.4</v>
      </c>
      <c r="W105" s="147">
        <f>1000+100</f>
        <v>1100</v>
      </c>
      <c r="X105" s="147">
        <v>1150</v>
      </c>
      <c r="Y105" s="36"/>
    </row>
    <row r="106" spans="1:30" ht="66" customHeight="1">
      <c r="A106" s="185" t="s">
        <v>217</v>
      </c>
      <c r="B106" s="7" t="s">
        <v>156</v>
      </c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8" t="s">
        <v>12</v>
      </c>
      <c r="R106" s="7" t="s">
        <v>74</v>
      </c>
      <c r="S106" s="7" t="s">
        <v>17</v>
      </c>
      <c r="T106" s="168">
        <v>57.8</v>
      </c>
      <c r="U106" s="168">
        <v>3.9</v>
      </c>
      <c r="V106" s="168">
        <v>3.9</v>
      </c>
      <c r="W106" s="148">
        <v>62.2</v>
      </c>
      <c r="X106" s="148">
        <v>118.4</v>
      </c>
      <c r="Y106" s="36"/>
    </row>
    <row r="107" spans="1:30" ht="111.75" customHeight="1">
      <c r="A107" s="25" t="s">
        <v>75</v>
      </c>
      <c r="B107" s="7" t="s">
        <v>157</v>
      </c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8" t="s">
        <v>12</v>
      </c>
      <c r="R107" s="7" t="s">
        <v>30</v>
      </c>
      <c r="S107" s="7" t="s">
        <v>26</v>
      </c>
      <c r="T107" s="111">
        <v>0.2</v>
      </c>
      <c r="U107" s="169"/>
      <c r="V107" s="169"/>
      <c r="W107" s="120">
        <v>0.2</v>
      </c>
      <c r="X107" s="120">
        <v>0.2</v>
      </c>
      <c r="Y107" s="36"/>
    </row>
    <row r="108" spans="1:30" ht="78" customHeight="1">
      <c r="A108" s="155" t="s">
        <v>76</v>
      </c>
      <c r="B108" s="157" t="s">
        <v>160</v>
      </c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8">
        <v>540</v>
      </c>
      <c r="R108" s="7" t="s">
        <v>30</v>
      </c>
      <c r="S108" s="7" t="s">
        <v>194</v>
      </c>
      <c r="T108" s="170">
        <v>180.4</v>
      </c>
      <c r="U108" s="171"/>
      <c r="V108" s="171"/>
      <c r="W108" s="172">
        <v>0</v>
      </c>
      <c r="X108" s="172">
        <v>0</v>
      </c>
      <c r="Y108" s="36"/>
    </row>
    <row r="109" spans="1:30" ht="59.25" customHeight="1">
      <c r="A109" s="26" t="s">
        <v>158</v>
      </c>
      <c r="B109" s="7" t="s">
        <v>159</v>
      </c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8" t="s">
        <v>77</v>
      </c>
      <c r="R109" s="7" t="s">
        <v>30</v>
      </c>
      <c r="S109" s="7" t="s">
        <v>56</v>
      </c>
      <c r="T109" s="170">
        <v>76.7</v>
      </c>
      <c r="U109" s="170">
        <v>53.5</v>
      </c>
      <c r="V109" s="170">
        <v>53.5</v>
      </c>
      <c r="W109" s="172">
        <v>0</v>
      </c>
      <c r="X109" s="172">
        <v>0</v>
      </c>
      <c r="Y109" s="36"/>
    </row>
    <row r="110" spans="1:30" ht="59.25" customHeight="1">
      <c r="A110" s="151" t="s">
        <v>213</v>
      </c>
      <c r="B110" s="7" t="s">
        <v>214</v>
      </c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8" t="s">
        <v>77</v>
      </c>
      <c r="R110" s="7" t="s">
        <v>30</v>
      </c>
      <c r="S110" s="7" t="s">
        <v>56</v>
      </c>
      <c r="T110" s="170">
        <v>304</v>
      </c>
      <c r="U110" s="170">
        <v>114.1</v>
      </c>
      <c r="V110" s="170">
        <v>114.1</v>
      </c>
      <c r="W110" s="172">
        <f>114.6-114.6</f>
        <v>0</v>
      </c>
      <c r="X110" s="172">
        <f>114.6-114.6</f>
        <v>0</v>
      </c>
      <c r="Y110" s="36"/>
    </row>
    <row r="111" spans="1:30" ht="48" customHeight="1" thickBot="1">
      <c r="A111" s="28" t="s">
        <v>162</v>
      </c>
      <c r="B111" s="29" t="s">
        <v>161</v>
      </c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30" t="s">
        <v>150</v>
      </c>
      <c r="R111" s="29" t="s">
        <v>30</v>
      </c>
      <c r="S111" s="29" t="s">
        <v>56</v>
      </c>
      <c r="T111" s="175">
        <v>0</v>
      </c>
      <c r="U111" s="176"/>
      <c r="V111" s="176"/>
      <c r="W111" s="177">
        <v>996</v>
      </c>
      <c r="X111" s="177">
        <v>1990</v>
      </c>
      <c r="Y111" s="36"/>
    </row>
    <row r="116" spans="1:24" ht="14.45" customHeight="1">
      <c r="A116" s="173" t="s">
        <v>215</v>
      </c>
      <c r="B116" s="174"/>
      <c r="C116" s="174"/>
      <c r="D116" s="174"/>
      <c r="E116" s="174"/>
      <c r="F116" s="174"/>
      <c r="G116" s="174"/>
      <c r="H116" s="174"/>
      <c r="I116" s="174"/>
      <c r="J116" s="174"/>
      <c r="K116" s="174"/>
      <c r="L116" s="174"/>
      <c r="M116" s="174"/>
      <c r="N116" s="174"/>
      <c r="O116" s="174"/>
      <c r="P116" s="174"/>
      <c r="Q116" s="174"/>
      <c r="R116" s="174"/>
      <c r="S116" s="174"/>
      <c r="T116" s="174"/>
      <c r="U116" s="174"/>
      <c r="V116" s="174"/>
      <c r="W116" s="174"/>
    </row>
    <row r="117" spans="1:24" ht="14.45" customHeight="1">
      <c r="A117" s="91" t="s">
        <v>220</v>
      </c>
      <c r="T117" s="174" t="s">
        <v>228</v>
      </c>
      <c r="U117" s="174"/>
      <c r="V117" s="174"/>
      <c r="W117" s="174"/>
      <c r="X117" s="12"/>
    </row>
    <row r="121" spans="1:24" ht="14.45" customHeight="1">
      <c r="T121" s="12"/>
      <c r="U121" s="12"/>
      <c r="V121" s="12"/>
      <c r="W121" s="12"/>
      <c r="X121" s="12"/>
    </row>
  </sheetData>
  <mergeCells count="12">
    <mergeCell ref="W2:X2"/>
    <mergeCell ref="W15:X15"/>
    <mergeCell ref="A13:X13"/>
    <mergeCell ref="A15:A16"/>
    <mergeCell ref="B15:P16"/>
    <mergeCell ref="Q15:Q16"/>
    <mergeCell ref="R15:R16"/>
    <mergeCell ref="S15:S16"/>
    <mergeCell ref="T15:T16"/>
    <mergeCell ref="U15:U16"/>
    <mergeCell ref="V15:V16"/>
    <mergeCell ref="B8:X8"/>
  </mergeCells>
  <pageMargins left="0.35433070866141736" right="0.2" top="0.35433070866141736" bottom="0.15748031496062992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2024-05-13T09:15:54Z</cp:lastPrinted>
  <dcterms:created xsi:type="dcterms:W3CDTF">2017-12-26T12:28:56Z</dcterms:created>
  <dcterms:modified xsi:type="dcterms:W3CDTF">2024-05-16T07:15:12Z</dcterms:modified>
</cp:coreProperties>
</file>