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firstSheet="1" activeTab="1"/>
  </bookViews>
  <sheets>
    <sheet name="Все года-2024-2026г." sheetId="3" state="hidden" r:id="rId1"/>
    <sheet name="Все года-2024-2026г. (2)" sheetId="4" r:id="rId2"/>
  </sheets>
  <definedNames>
    <definedName name="_xlnm._FilterDatabase" localSheetId="1" hidden="1">'Все года-2024-2026г. (2)'!$A$17:$AO$97</definedName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69" i="4"/>
  <c r="T48"/>
  <c r="T17"/>
  <c r="T32"/>
  <c r="T18"/>
  <c r="T85"/>
  <c r="X85"/>
  <c r="X69" s="1"/>
  <c r="W85"/>
  <c r="W69" s="1"/>
  <c r="X18"/>
  <c r="W18"/>
  <c r="U62"/>
  <c r="V62"/>
  <c r="W62"/>
  <c r="X62"/>
  <c r="U51"/>
  <c r="U47" s="1"/>
  <c r="V51"/>
  <c r="W51"/>
  <c r="X51"/>
  <c r="U28"/>
  <c r="V28"/>
  <c r="W28"/>
  <c r="X28"/>
  <c r="U26"/>
  <c r="V26"/>
  <c r="W26"/>
  <c r="X26"/>
  <c r="U18"/>
  <c r="V18"/>
  <c r="U49"/>
  <c r="V49"/>
  <c r="W49"/>
  <c r="X49"/>
  <c r="U44"/>
  <c r="U43" s="1"/>
  <c r="V44"/>
  <c r="V43" s="1"/>
  <c r="W44"/>
  <c r="W43" s="1"/>
  <c r="X44"/>
  <c r="X43" s="1"/>
  <c r="T62"/>
  <c r="T51"/>
  <c r="T44"/>
  <c r="T90"/>
  <c r="T34"/>
  <c r="T66"/>
  <c r="T27"/>
  <c r="T49"/>
  <c r="T47" s="1"/>
  <c r="W47" l="1"/>
  <c r="V47"/>
  <c r="X47"/>
  <c r="U17"/>
  <c r="W65"/>
  <c r="W61" s="1"/>
  <c r="T89"/>
  <c r="U48"/>
  <c r="V48"/>
  <c r="W48"/>
  <c r="X48"/>
  <c r="T96"/>
  <c r="T95" s="1"/>
  <c r="W58"/>
  <c r="X96"/>
  <c r="X95" s="1"/>
  <c r="W96"/>
  <c r="W95" s="1"/>
  <c r="V96"/>
  <c r="V95" s="1"/>
  <c r="U96"/>
  <c r="U95" s="1"/>
  <c r="Z95"/>
  <c r="Y95"/>
  <c r="Z93"/>
  <c r="Y93"/>
  <c r="X93"/>
  <c r="X92" s="1"/>
  <c r="W93"/>
  <c r="W92" s="1"/>
  <c r="V93"/>
  <c r="V92" s="1"/>
  <c r="U93"/>
  <c r="U92" s="1"/>
  <c r="T93"/>
  <c r="T92" s="1"/>
  <c r="Z90"/>
  <c r="Y90"/>
  <c r="X90"/>
  <c r="X89" s="1"/>
  <c r="W90"/>
  <c r="W89" s="1"/>
  <c r="V90"/>
  <c r="V89" s="1"/>
  <c r="U90"/>
  <c r="U89" s="1"/>
  <c r="Z87"/>
  <c r="Y87"/>
  <c r="X87"/>
  <c r="X86" s="1"/>
  <c r="W87"/>
  <c r="W86" s="1"/>
  <c r="V87"/>
  <c r="V86" s="1"/>
  <c r="U87"/>
  <c r="U86" s="1"/>
  <c r="T87"/>
  <c r="T86" s="1"/>
  <c r="V81"/>
  <c r="V69" s="1"/>
  <c r="U81"/>
  <c r="U69" s="1"/>
  <c r="AD69"/>
  <c r="Z65"/>
  <c r="Z61" s="1"/>
  <c r="X65"/>
  <c r="X61" s="1"/>
  <c r="V65"/>
  <c r="U65"/>
  <c r="T65"/>
  <c r="T61" s="1"/>
  <c r="Y61"/>
  <c r="X58"/>
  <c r="V58"/>
  <c r="U58"/>
  <c r="T58"/>
  <c r="Z56"/>
  <c r="Y56"/>
  <c r="X56"/>
  <c r="W56"/>
  <c r="V56"/>
  <c r="U56"/>
  <c r="T56"/>
  <c r="Z48"/>
  <c r="Y48"/>
  <c r="Z44"/>
  <c r="Y44"/>
  <c r="T43"/>
  <c r="X41"/>
  <c r="X32" s="1"/>
  <c r="X17" s="1"/>
  <c r="W41"/>
  <c r="W32" s="1"/>
  <c r="V41"/>
  <c r="V32" s="1"/>
  <c r="V17" s="1"/>
  <c r="U41"/>
  <c r="U32" s="1"/>
  <c r="Z32"/>
  <c r="Y32"/>
  <c r="Y17" s="1"/>
  <c r="T28"/>
  <c r="W17"/>
  <c r="T26"/>
  <c r="Z20"/>
  <c r="Z18" s="1"/>
  <c r="Y20"/>
  <c r="Y18" s="1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T16" i="4" l="1"/>
  <c r="V61"/>
  <c r="U61"/>
  <c r="U55"/>
  <c r="T55"/>
  <c r="V55"/>
  <c r="W55"/>
  <c r="W16" s="1"/>
  <c r="X55"/>
  <c r="X16" s="1"/>
  <c r="Z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U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<sst xmlns="http://schemas.openxmlformats.org/spreadsheetml/2006/main" count="813" uniqueCount="273">
  <si>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</si>
  <si>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</si>
  <si>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</si>
  <si>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</si>
  <si>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</si>
  <si>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</si>
  <si>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</si>
  <si>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</si>
  <si>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</si>
  <si>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</si>
  <si>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</si>
  <si>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</si>
  <si>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</si>
  <si>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</si>
  <si>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</si>
  <si>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</si>
  <si>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</si>
  <si>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</si>
  <si>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</si>
  <si>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</si>
  <si>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</si>
  <si>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</si>
  <si>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</si>
  <si>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</si>
  <si>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</si>
  <si>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</si>
  <si>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</si>
  <si>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</si>
  <si>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</si>
  <si>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</si>
  <si>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</si>
  <si>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</si>
  <si>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</si>
  <si>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</si>
  <si>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</si>
  <si>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</si>
  <si>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</si>
  <si>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</si>
  <si>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</si>
  <si>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</si>
  <si>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</si>
  <si>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</si>
  <si>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</si>
  <si>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</si>
  <si>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</si>
  <si>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</si>
  <si>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</si>
  <si>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</si>
  <si>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</si>
  <si>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</si>
  <si>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</si>
  <si>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</si>
  <si>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</si>
  <si>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</si>
  <si>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</si>
  <si>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</si>
  <si>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</si>
  <si>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</si>
  <si>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</si>
  <si>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</si>
  <si>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</si>
  <si>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</si>
  <si>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</si>
  <si>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</si>
  <si>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</si>
  <si>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</si>
  <si>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</si>
  <si>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</si>
  <si>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</si>
  <si>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</si>
  <si>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</si>
  <si>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</si>
  <si>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</si>
  <si>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</si>
  <si>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</si>
  <si>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</si>
  <si>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</si>
  <si>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</si>
  <si>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</si>
  <si>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</si>
  <si>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</si>
  <si>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</si>
  <si>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</si>
  <si>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</si>
  <si>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</si>
  <si>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</si>
  <si>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</si>
  <si>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</si>
  <si>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</si>
  <si>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</si>
  <si>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</si>
  <si>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</si>
  <si>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</si>
  <si>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</si>
  <si>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</si>
  <si>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</si>
  <si>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</si>
  <si>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</si>
  <si>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</si>
  <si>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</si>
  <si>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</si>
  <si>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</si>
  <si>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</si>
  <si>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</si>
  <si>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</si>
  <si>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</si>
  <si>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</si>
  <si>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</si>
  <si>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</si>
  <si>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</si>
  <si>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</si>
  <si>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</si>
  <si>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</si>
  <si>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</si>
  <si>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</si>
  <si>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</si>
  <si>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</si>
  <si>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</si>
  <si>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</si>
  <si>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</si>
  <si>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</si>
  <si>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</si>
  <si>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</si>
  <si>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</si>
  <si>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</si>
  <si>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</si>
  <si>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</si>
  <si>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</si>
  <si>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</si>
  <si>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</si>
  <si>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</si>
  <si>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</si>
  <si>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</si>
  <si>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</si>
  <si>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</si>
  <si>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</si>
  <si>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</si>
  <si>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</si>
  <si>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</si>
  <si>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</si>
  <si>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</si>
  <si>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</si>
  <si>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</si>
  <si>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</si>
  <si>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</si>
  <si>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</si>
  <si>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</si>
  <si>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</si>
  <si>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</si>
  <si>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</si>
  <si>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</si>
  <si>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</si>
  <si>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</si>
  <si>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</si>
  <si>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</si>
  <si>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</si>
  <si>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</si>
  <si>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</si>
  <si>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</si>
  <si>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</si>
  <si>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</si>
  <si>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</si>
  <si>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</si>
  <si>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</si>
  <si>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</si>
  <si>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</si>
  <si>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</si>
  <si>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</si>
  <si>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</si>
  <si>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</si>
  <si>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</si>
  <si>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</si>
  <si>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</si>
  <si>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</si>
  <si>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</si>
  <si>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</si>
  <si>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</si>
  <si>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</si>
  <si>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</si>
  <si>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</si>
  <si>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</si>
  <si>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А.М.Огай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</si>
  <si>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</si>
  <si>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</si>
  <si>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</si>
  <si>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</si>
  <si>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подготовку и проведение выборов органов местного самоуправления в 2021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</si>
  <si>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</si>
  <si>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 xml:space="preserve">к   проекту   решения Собрания депутатов </t>
  </si>
  <si>
    <t xml:space="preserve">района на 2025 год и плановый период </t>
  </si>
  <si>
    <t>2026 и 2027 годов" от    ___.__.2024  № ____</t>
  </si>
  <si>
    <t>2026</t>
  </si>
  <si>
    <t>2025</t>
  </si>
  <si>
    <t>2027</t>
  </si>
  <si>
    <r>
      <t>06.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.28430</t>
    </r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</si>
  <si>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</si>
  <si>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</si>
  <si>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.00110</t>
    </r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</si>
  <si>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</si>
  <si>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.00190</t>
    </r>
  </si>
  <si>
    <t>Расходы на обеспечение функций муниципальных органов (Уплата налогов, сборов и иных платежей)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</si>
  <si>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.00190</t>
    </r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</si>
  <si>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.00210</t>
    </r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</si>
  <si>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</si>
  <si>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</si>
  <si>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</si>
  <si>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из резервного фонда администрации Кулешовского сельского поселения (Резервные средства)</t>
  </si>
  <si>
    <t>Расходы на ремонт административного здания админитстрации поселения 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</si>
  <si>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.28190</t>
    </r>
  </si>
  <si>
    <t>Расходы на оценку государственного имущества, признание прав и регулирование отношений недвижимости государственной собственности 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</si>
  <si>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</si>
  <si>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</si>
  <si>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.28580</t>
    </r>
  </si>
  <si>
    <r>
      <t>13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.28600</t>
    </r>
  </si>
  <si>
    <r>
      <t>13.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.28990</t>
    </r>
  </si>
  <si>
    <t>Расходы создание для инвалидов и других маломобильных групп доступной и комфортной среды жизнедеятельности   (Иные закупки товаров, работ и услуг для обеспечения государственных (муниципальных) нужд)</t>
  </si>
  <si>
    <r>
      <t>14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.28260</t>
    </r>
  </si>
  <si>
    <t>Расходы на выполнение других обязательств государства (Уплата налогов, сборов и иных платежей)</t>
  </si>
  <si>
    <t>Условно утвержденные расходы (Специальные расходы)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</si>
  <si>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</si>
  <si>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</si>
  <si>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r>
      <t>02.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.28310</t>
    </r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</si>
  <si>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</si>
  <si>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 (Иные закупки товаров, работ и услуг для обеспечения государственных (муниципальных) нужд)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</si>
  <si>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</si>
  <si>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.28290</t>
    </r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</si>
  <si>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.28830</t>
    </r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</si>
  <si>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.28840</t>
    </r>
  </si>
  <si>
    <t>Расходы на мероприятия по поддержке субъектов среднего и малого предпринимательства (Иные закупки товаров, работ и услуг для обеспечения государственных (муниципальных) нужд)</t>
  </si>
  <si>
    <r>
      <t>16.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.28760</t>
    </r>
  </si>
  <si>
    <t>Имущественный взнос "Ростовскому областному фонду содействия капитальному ремонту"  (Иные закупки товаров, работ и услуг для обеспечения государственных (муниципальных) нужд)</t>
  </si>
  <si>
    <t>Расходы оплату коммунальных услуг маневренного фонда  (Иные закупки товаров, работ и услуг для обеспечения государственных (муниципальных) нужд)</t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</si>
  <si>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.68080</t>
    </r>
  </si>
  <si>
    <r>
      <t>05.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.28960</t>
    </r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</si>
  <si>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</si>
  <si>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</si>
  <si>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</si>
  <si>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 приобретение и установку новых светильников наружного освещения  (Иные закупки товаров, работ и услуг для обеспечения государственных (муниципальных) нужд)</t>
  </si>
  <si>
    <r>
      <t>03.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.28800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</si>
  <si>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.28460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</si>
  <si>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.28610</t>
    </r>
  </si>
  <si>
    <r>
      <t>07.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.28940</t>
    </r>
  </si>
  <si>
    <t>Расходы на посадку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</si>
  <si>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t>Расходы на содержание зеленых насаждений на территории Кулешовского сельского поселения (Иные закупки товаров, работ и услуг для обеспечения государственных (муниципальных) нужд)</t>
  </si>
  <si>
    <t>Расходы на паспортизацию  зеленых насаждений (Иные закупки товаров, работ и услуг для обеспечения государственных (муниципальных) нужд)</t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</si>
  <si>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.28490</t>
    </r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</si>
  <si>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.28500</t>
    </r>
  </si>
  <si>
    <r>
      <t>08.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.28820</t>
    </r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</si>
  <si>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</si>
  <si>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.28210</t>
    </r>
  </si>
  <si>
    <t>Расходы по обустройству и содержанию детских площадок 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</si>
  <si>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.28510</t>
    </r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</si>
  <si>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</si>
  <si>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.28520</t>
    </r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</si>
  <si>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</si>
  <si>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на оплату коммунальных услуг на территории парковой зоны отдыха (Иные закупки товаров, работ и услуг для обеспечения государственных (муниципальных) нужд)</t>
  </si>
  <si>
    <r>
      <t>09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.28530</t>
    </r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</si>
  <si>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.28700</t>
    </r>
  </si>
  <si>
    <t>Расходы на организацию ритуальных услуг и содержания мест захоронения  (Иные закупки товаров, работ и услуг для обеспечения государственных (муниципальных) нужд)</t>
  </si>
  <si>
    <r>
      <t>09.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.28680</t>
    </r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</si>
  <si>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</si>
  <si>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r>
      <t>01.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.28540</t>
    </r>
  </si>
  <si>
    <t>Расходы на обеспечение деятельности (оказание услуг) муниципальных учреждений культуры (Субсидии бюджетным учреждениям)</t>
  </si>
  <si>
    <r>
      <t>10.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.28590</t>
    </r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</si>
  <si>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</si>
  <si>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r>
      <t>15</t>
    </r>
    <r>
      <rPr>
        <sz val="12"/>
        <color rgb="FFFF0000"/>
        <rFont val="Times New Roman"/>
        <family val="1"/>
        <charset val="204"/>
      </rPr>
      <t>.4.01</t>
    </r>
    <r>
      <rPr>
        <sz val="12"/>
        <rFont val="Times New Roman"/>
        <family val="1"/>
        <charset val="204"/>
      </rPr>
      <t>.28250</t>
    </r>
  </si>
  <si>
    <t>Расходы на физкультурные и массово-спортивные мероприятия  (Иные закупки товаров, работ и услуг для обеспечения государственных (муниципальных) нужд)</t>
  </si>
  <si>
    <r>
      <t>11.</t>
    </r>
    <r>
      <rPr>
        <sz val="12"/>
        <color rgb="FFFF0000"/>
        <rFont val="Times New Roman"/>
        <family val="1"/>
        <charset val="204"/>
      </rPr>
      <t>4.01</t>
    </r>
    <r>
      <rPr>
        <sz val="12"/>
        <rFont val="Times New Roman"/>
        <family val="1"/>
        <charset val="204"/>
      </rPr>
      <t>.28360</t>
    </r>
  </si>
  <si>
    <t>Расходы на разработку тех.дркументации и постановка на кадастровый учет сетей наружного освещения  (Иные закупки товаров, работ и услуг для обеспечения государственных (муниципальных) нужд)</t>
  </si>
  <si>
    <t>07.4.01.28480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</si>
  <si>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</si>
  <si>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Расходы на реализацию мероприятий по устойчивому развитию сельских территорий в части развития газификации в сельской местности (расходы на ремонт и обслуживание объектов газоснабжения )</t>
  </si>
  <si>
    <t>Распределение бюджетных ассигнований поразделам, подразделам, целевым статьям (муниципальным программам  Кулешовского сельского поселения и непрограммным направленият деятельности), группам (подгруппам) видов расходов классификации расходов на 2025 год и плановый период 2026 и 2027 годов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</si>
</sst>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34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Arial Cy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sz val="10"/>
      <name val="Arial"/>
      <family val="2"/>
      <charset val="204"/>
    </font>
    <font>
      <sz val="14"/>
      <color indexed="0"/>
      <name val="Times New Roman"/>
      <family val="1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1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9" fillId="2" borderId="1"/>
    <xf numFmtId="0" fontId="31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29" fillId="2" borderId="1"/>
    <xf numFmtId="0" fontId="32" fillId="2" borderId="1"/>
    <xf numFmtId="0" fontId="29" fillId="2" borderId="1"/>
    <xf numFmtId="0" fontId="29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0" fillId="2" borderId="1"/>
    <xf numFmtId="0" fontId="29" fillId="2" borderId="1"/>
    <xf numFmtId="0" fontId="20" fillId="2" borderId="1"/>
    <xf numFmtId="0" fontId="20" fillId="2" borderId="1"/>
    <xf numFmtId="0" fontId="29" fillId="2" borderId="1"/>
    <xf numFmtId="0" fontId="29" fillId="2" borderId="1"/>
    <xf numFmtId="0" fontId="29" fillId="2" borderId="1"/>
    <xf numFmtId="0" fontId="20" fillId="2" borderId="1"/>
    <xf numFmtId="0" fontId="20" fillId="2" borderId="1"/>
    <xf numFmtId="0" fontId="20" fillId="2" borderId="1"/>
    <xf numFmtId="0" fontId="29" fillId="2" borderId="1"/>
    <xf numFmtId="0" fontId="29" fillId="2" borderId="1"/>
  </cellStyleXfs>
  <cellXfs count="332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164" fontId="14" fillId="2" borderId="2" xfId="10" applyNumberFormat="1" applyFont="1" applyBorder="1" applyAlignment="1">
      <alignment horizontal="justify" vertical="center" wrapText="1"/>
    </xf>
    <xf numFmtId="0" fontId="6" fillId="2" borderId="2" xfId="11" applyFont="1" applyBorder="1" applyAlignment="1">
      <alignment horizontal="justify" vertical="center" wrapText="1"/>
    </xf>
    <xf numFmtId="0" fontId="17" fillId="0" borderId="0" xfId="0" applyFont="1"/>
    <xf numFmtId="0" fontId="25" fillId="0" borderId="0" xfId="0" applyFont="1" applyAlignment="1">
      <alignment horizontal="right"/>
    </xf>
    <xf numFmtId="0" fontId="17" fillId="5" borderId="0" xfId="0" applyFont="1" applyFill="1"/>
    <xf numFmtId="0" fontId="14" fillId="2" borderId="1" xfId="0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right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vertical="center"/>
    </xf>
    <xf numFmtId="0" fontId="26" fillId="2" borderId="2" xfId="0" applyNumberFormat="1" applyFont="1" applyFill="1" applyBorder="1" applyAlignment="1">
      <alignment vertical="center"/>
    </xf>
    <xf numFmtId="0" fontId="26" fillId="2" borderId="12" xfId="0" applyNumberFormat="1" applyFont="1" applyFill="1" applyBorder="1" applyAlignment="1">
      <alignment vertical="center"/>
    </xf>
    <xf numFmtId="0" fontId="26" fillId="2" borderId="5" xfId="0" applyNumberFormat="1" applyFont="1" applyFill="1" applyBorder="1" applyAlignment="1">
      <alignment vertical="center"/>
    </xf>
    <xf numFmtId="49" fontId="9" fillId="2" borderId="16" xfId="0" applyNumberFormat="1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/>
    <xf numFmtId="4" fontId="16" fillId="2" borderId="5" xfId="0" applyNumberFormat="1" applyFont="1" applyFill="1" applyBorder="1" applyAlignment="1">
      <alignment horizontal="right"/>
    </xf>
    <xf numFmtId="165" fontId="17" fillId="0" borderId="0" xfId="0" applyNumberFormat="1" applyFont="1"/>
    <xf numFmtId="4" fontId="14" fillId="2" borderId="5" xfId="0" applyNumberFormat="1" applyFont="1" applyFill="1" applyBorder="1" applyAlignment="1">
      <alignment horizontal="right"/>
    </xf>
    <xf numFmtId="165" fontId="14" fillId="2" borderId="5" xfId="0" applyNumberFormat="1" applyFont="1" applyFill="1" applyBorder="1" applyAlignment="1">
      <alignment horizontal="right" vertical="center"/>
    </xf>
    <xf numFmtId="49" fontId="16" fillId="4" borderId="20" xfId="0" applyNumberFormat="1" applyFont="1" applyFill="1" applyBorder="1" applyAlignment="1">
      <alignment horizontal="justify" vertical="center" wrapText="1"/>
    </xf>
    <xf numFmtId="49" fontId="16" fillId="4" borderId="21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justify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right" vertical="center"/>
    </xf>
    <xf numFmtId="164" fontId="14" fillId="5" borderId="11" xfId="0" applyNumberFormat="1" applyFont="1" applyFill="1" applyBorder="1" applyAlignment="1">
      <alignment horizontal="justify" vertical="center" wrapText="1"/>
    </xf>
    <xf numFmtId="49" fontId="14" fillId="5" borderId="3" xfId="0" applyNumberFormat="1" applyFont="1" applyFill="1" applyBorder="1" applyAlignment="1">
      <alignment horizontal="center" vertical="center" wrapText="1"/>
    </xf>
    <xf numFmtId="165" fontId="17" fillId="5" borderId="0" xfId="0" applyNumberFormat="1" applyFont="1" applyFill="1"/>
    <xf numFmtId="49" fontId="16" fillId="4" borderId="2" xfId="0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17" fillId="0" borderId="1" xfId="0" applyFont="1" applyBorder="1"/>
    <xf numFmtId="165" fontId="16" fillId="3" borderId="5" xfId="0" applyNumberFormat="1" applyFont="1" applyFill="1" applyBorder="1" applyAlignment="1">
      <alignment horizontal="right" vertical="center"/>
    </xf>
    <xf numFmtId="165" fontId="16" fillId="3" borderId="2" xfId="0" applyNumberFormat="1" applyFont="1" applyFill="1" applyBorder="1" applyAlignment="1">
      <alignment horizontal="right" vertical="center"/>
    </xf>
    <xf numFmtId="49" fontId="14" fillId="2" borderId="14" xfId="0" applyNumberFormat="1" applyFont="1" applyFill="1" applyBorder="1" applyAlignment="1">
      <alignment horizontal="center" vertical="center" wrapText="1"/>
    </xf>
    <xf numFmtId="49" fontId="14" fillId="5" borderId="14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49" fontId="16" fillId="2" borderId="2" xfId="0" applyNumberFormat="1" applyFont="1" applyFill="1" applyBorder="1" applyAlignment="1">
      <alignment horizontal="center" vertical="center" wrapText="1"/>
    </xf>
    <xf numFmtId="165" fontId="9" fillId="5" borderId="21" xfId="0" applyNumberFormat="1" applyFont="1" applyFill="1" applyBorder="1" applyAlignment="1">
      <alignment horizontal="right" vertical="center"/>
    </xf>
    <xf numFmtId="165" fontId="16" fillId="6" borderId="2" xfId="0" applyNumberFormat="1" applyFont="1" applyFill="1" applyBorder="1" applyAlignment="1">
      <alignment horizontal="right" vertical="center"/>
    </xf>
    <xf numFmtId="49" fontId="23" fillId="6" borderId="11" xfId="0" applyNumberFormat="1" applyFont="1" applyFill="1" applyBorder="1" applyAlignment="1">
      <alignment horizontal="justify" vertical="center" wrapText="1"/>
    </xf>
    <xf numFmtId="165" fontId="10" fillId="6" borderId="2" xfId="0" applyNumberFormat="1" applyFont="1" applyFill="1" applyBorder="1" applyAlignment="1">
      <alignment horizontal="right" vertical="center"/>
    </xf>
    <xf numFmtId="49" fontId="33" fillId="6" borderId="2" xfId="0" applyNumberFormat="1" applyFont="1" applyFill="1" applyBorder="1" applyAlignment="1">
      <alignment horizontal="center" vertical="center" wrapText="1"/>
    </xf>
    <xf numFmtId="49" fontId="14" fillId="5" borderId="4" xfId="107" applyNumberFormat="1" applyFont="1" applyFill="1" applyBorder="1" applyAlignment="1">
      <alignment horizontal="center" vertical="center" wrapText="1"/>
    </xf>
    <xf numFmtId="49" fontId="10" fillId="6" borderId="4" xfId="0" applyNumberFormat="1" applyFont="1" applyFill="1" applyBorder="1" applyAlignment="1">
      <alignment horizontal="center" vertical="center" wrapText="1"/>
    </xf>
    <xf numFmtId="164" fontId="14" fillId="5" borderId="18" xfId="122" applyNumberFormat="1" applyFont="1" applyFill="1" applyBorder="1" applyAlignment="1">
      <alignment horizontal="justify" vertical="center" wrapText="1"/>
    </xf>
    <xf numFmtId="164" fontId="30" fillId="5" borderId="26" xfId="194" applyNumberFormat="1" applyFont="1" applyFill="1" applyBorder="1" applyAlignment="1" applyProtection="1">
      <alignment horizontal="justify" vertical="center" wrapText="1"/>
    </xf>
    <xf numFmtId="49" fontId="14" fillId="5" borderId="2" xfId="239" applyNumberFormat="1" applyFont="1" applyFill="1" applyBorder="1" applyAlignment="1">
      <alignment horizontal="center" vertical="center" wrapText="1"/>
    </xf>
    <xf numFmtId="165" fontId="15" fillId="6" borderId="4" xfId="0" applyNumberFormat="1" applyFont="1" applyFill="1" applyBorder="1" applyAlignment="1">
      <alignment vertical="center"/>
    </xf>
    <xf numFmtId="0" fontId="23" fillId="5" borderId="26" xfId="195" applyNumberFormat="1" applyFont="1" applyFill="1" applyBorder="1" applyAlignment="1" applyProtection="1">
      <alignment horizontal="justify" vertical="center" wrapText="1"/>
    </xf>
    <xf numFmtId="49" fontId="14" fillId="5" borderId="2" xfId="238" applyNumberFormat="1" applyFont="1" applyFill="1" applyBorder="1" applyAlignment="1">
      <alignment horizontal="center" vertical="center" wrapText="1"/>
    </xf>
    <xf numFmtId="164" fontId="14" fillId="5" borderId="11" xfId="257" applyNumberFormat="1" applyFont="1" applyFill="1" applyBorder="1" applyAlignment="1">
      <alignment horizontal="justify" vertical="center" wrapText="1"/>
    </xf>
    <xf numFmtId="49" fontId="14" fillId="5" borderId="2" xfId="167" applyNumberFormat="1" applyFont="1" applyFill="1" applyBorder="1" applyAlignment="1">
      <alignment horizontal="center" vertical="center" wrapText="1"/>
    </xf>
    <xf numFmtId="49" fontId="14" fillId="5" borderId="11" xfId="252" applyNumberFormat="1" applyFont="1" applyFill="1" applyBorder="1" applyAlignment="1">
      <alignment horizontal="justify" vertical="center" wrapText="1"/>
    </xf>
    <xf numFmtId="49" fontId="10" fillId="6" borderId="2" xfId="0" applyNumberFormat="1" applyFont="1" applyFill="1" applyBorder="1" applyAlignment="1">
      <alignment horizontal="center" vertical="center" wrapText="1"/>
    </xf>
    <xf numFmtId="0" fontId="23" fillId="5" borderId="26" xfId="196" applyNumberFormat="1" applyFont="1" applyFill="1" applyBorder="1" applyAlignment="1" applyProtection="1">
      <alignment horizontal="justify" vertical="center" wrapText="1"/>
    </xf>
    <xf numFmtId="49" fontId="14" fillId="5" borderId="2" xfId="232" applyNumberFormat="1" applyFont="1" applyFill="1" applyBorder="1" applyAlignment="1">
      <alignment horizontal="center" vertical="center" wrapText="1"/>
    </xf>
    <xf numFmtId="49" fontId="10" fillId="6" borderId="11" xfId="0" applyNumberFormat="1" applyFont="1" applyFill="1" applyBorder="1" applyAlignment="1">
      <alignment horizontal="justify" vertical="center" wrapText="1"/>
    </xf>
    <xf numFmtId="164" fontId="30" fillId="5" borderId="26" xfId="197" applyNumberFormat="1" applyFont="1" applyFill="1" applyBorder="1" applyAlignment="1" applyProtection="1">
      <alignment horizontal="justify" vertical="center" wrapText="1"/>
    </xf>
    <xf numFmtId="0" fontId="30" fillId="5" borderId="26" xfId="198" applyNumberFormat="1" applyFont="1" applyFill="1" applyBorder="1" applyAlignment="1" applyProtection="1">
      <alignment horizontal="justify" vertical="center"/>
    </xf>
    <xf numFmtId="49" fontId="24" fillId="6" borderId="2" xfId="0" applyNumberFormat="1" applyFont="1" applyFill="1" applyBorder="1" applyAlignment="1">
      <alignment horizontal="center" vertical="center" wrapText="1"/>
    </xf>
    <xf numFmtId="0" fontId="30" fillId="5" borderId="26" xfId="199" applyNumberFormat="1" applyFont="1" applyFill="1" applyBorder="1" applyAlignment="1" applyProtection="1">
      <alignment horizontal="justify" vertical="center"/>
    </xf>
    <xf numFmtId="49" fontId="30" fillId="5" borderId="26" xfId="200" applyNumberFormat="1" applyFont="1" applyFill="1" applyBorder="1" applyAlignment="1" applyProtection="1">
      <alignment horizontal="justify" vertical="center" wrapText="1"/>
    </xf>
    <xf numFmtId="164" fontId="14" fillId="5" borderId="11" xfId="230" applyNumberFormat="1" applyFont="1" applyFill="1" applyBorder="1" applyAlignment="1">
      <alignment horizontal="justify" vertical="center" wrapText="1"/>
    </xf>
    <xf numFmtId="49" fontId="14" fillId="5" borderId="2" xfId="138" applyNumberFormat="1" applyFont="1" applyFill="1" applyBorder="1" applyAlignment="1">
      <alignment horizontal="center" vertical="center" wrapText="1"/>
    </xf>
    <xf numFmtId="164" fontId="23" fillId="5" borderId="2" xfId="201" applyNumberFormat="1" applyFont="1" applyFill="1" applyBorder="1" applyAlignment="1">
      <alignment horizontal="justify" vertical="center" wrapText="1"/>
    </xf>
    <xf numFmtId="164" fontId="30" fillId="5" borderId="26" xfId="202" applyNumberFormat="1" applyFont="1" applyFill="1" applyBorder="1" applyAlignment="1" applyProtection="1">
      <alignment horizontal="justify" vertical="center" wrapText="1"/>
    </xf>
    <xf numFmtId="164" fontId="14" fillId="5" borderId="11" xfId="124" applyNumberFormat="1" applyFont="1" applyFill="1" applyBorder="1" applyAlignment="1">
      <alignment horizontal="justify" vertical="center" wrapText="1"/>
    </xf>
    <xf numFmtId="49" fontId="24" fillId="6" borderId="18" xfId="0" applyNumberFormat="1" applyFont="1" applyFill="1" applyBorder="1" applyAlignment="1">
      <alignment horizontal="justify" vertical="center" wrapText="1"/>
    </xf>
    <xf numFmtId="165" fontId="10" fillId="6" borderId="12" xfId="0" applyNumberFormat="1" applyFont="1" applyFill="1" applyBorder="1" applyAlignment="1">
      <alignment horizontal="right" vertical="center"/>
    </xf>
    <xf numFmtId="164" fontId="16" fillId="6" borderId="11" xfId="0" applyNumberFormat="1" applyFont="1" applyFill="1" applyBorder="1" applyAlignment="1">
      <alignment horizontal="justify" vertical="center" wrapText="1"/>
    </xf>
    <xf numFmtId="49" fontId="14" fillId="5" borderId="2" xfId="275" applyNumberFormat="1" applyFont="1" applyFill="1" applyBorder="1" applyAlignment="1">
      <alignment horizontal="center" vertical="center" wrapText="1"/>
    </xf>
    <xf numFmtId="49" fontId="14" fillId="5" borderId="2" xfId="273" applyNumberFormat="1" applyFont="1" applyFill="1" applyBorder="1" applyAlignment="1">
      <alignment horizontal="center" vertical="center" wrapText="1"/>
    </xf>
    <xf numFmtId="49" fontId="14" fillId="5" borderId="2" xfId="153" applyNumberFormat="1" applyFont="1" applyFill="1" applyBorder="1" applyAlignment="1">
      <alignment horizontal="center" vertical="center" wrapText="1"/>
    </xf>
    <xf numFmtId="164" fontId="14" fillId="5" borderId="11" xfId="282" applyNumberFormat="1" applyFont="1" applyFill="1" applyBorder="1" applyAlignment="1">
      <alignment horizontal="justify" vertical="center" wrapText="1"/>
    </xf>
    <xf numFmtId="49" fontId="14" fillId="5" borderId="2" xfId="173" applyNumberFormat="1" applyFont="1" applyFill="1" applyBorder="1" applyAlignment="1">
      <alignment horizontal="center" vertical="center" wrapText="1"/>
    </xf>
    <xf numFmtId="49" fontId="23" fillId="5" borderId="2" xfId="204" applyNumberFormat="1" applyFont="1" applyFill="1" applyBorder="1" applyAlignment="1">
      <alignment horizontal="justify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164" fontId="14" fillId="5" borderId="11" xfId="58" applyNumberFormat="1" applyFont="1" applyFill="1" applyBorder="1" applyAlignment="1">
      <alignment horizontal="justify" vertical="center" wrapText="1"/>
    </xf>
    <xf numFmtId="165" fontId="15" fillId="6" borderId="12" xfId="0" applyNumberFormat="1" applyFont="1" applyFill="1" applyBorder="1" applyAlignment="1">
      <alignment horizontal="right" vertical="center"/>
    </xf>
    <xf numFmtId="0" fontId="30" fillId="5" borderId="26" xfId="203" applyNumberFormat="1" applyFont="1" applyFill="1" applyBorder="1" applyAlignment="1" applyProtection="1">
      <alignment horizontal="justify" vertical="center"/>
    </xf>
    <xf numFmtId="0" fontId="30" fillId="5" borderId="26" xfId="205" applyNumberFormat="1" applyFont="1" applyFill="1" applyBorder="1" applyAlignment="1" applyProtection="1">
      <alignment horizontal="justify" vertical="center" wrapText="1"/>
    </xf>
    <xf numFmtId="0" fontId="14" fillId="5" borderId="11" xfId="1" applyNumberFormat="1" applyFont="1" applyFill="1" applyBorder="1" applyAlignment="1">
      <alignment vertical="center" wrapText="1"/>
    </xf>
    <xf numFmtId="164" fontId="30" fillId="5" borderId="26" xfId="206" applyNumberFormat="1" applyFont="1" applyFill="1" applyBorder="1" applyAlignment="1" applyProtection="1">
      <alignment horizontal="justify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49" fontId="14" fillId="5" borderId="2" xfId="234" applyNumberFormat="1" applyFont="1" applyFill="1" applyBorder="1" applyAlignment="1">
      <alignment horizontal="center" vertical="center" wrapText="1"/>
    </xf>
    <xf numFmtId="164" fontId="14" fillId="5" borderId="11" xfId="8" applyNumberFormat="1" applyFont="1" applyFill="1" applyBorder="1" applyAlignment="1">
      <alignment horizontal="justify" vertical="center" wrapText="1"/>
    </xf>
    <xf numFmtId="164" fontId="30" fillId="5" borderId="26" xfId="207" applyNumberFormat="1" applyFont="1" applyFill="1" applyBorder="1" applyAlignment="1" applyProtection="1">
      <alignment horizontal="justify" vertical="center" wrapText="1"/>
    </xf>
    <xf numFmtId="164" fontId="14" fillId="5" borderId="11" xfId="177" applyNumberFormat="1" applyFont="1" applyFill="1" applyBorder="1" applyAlignment="1">
      <alignment horizontal="justify" vertical="center" wrapText="1"/>
    </xf>
    <xf numFmtId="49" fontId="14" fillId="5" borderId="2" xfId="110" applyNumberFormat="1" applyFont="1" applyFill="1" applyBorder="1" applyAlignment="1">
      <alignment horizontal="center" vertical="center" wrapText="1"/>
    </xf>
    <xf numFmtId="49" fontId="14" fillId="5" borderId="2" xfId="152" applyNumberFormat="1" applyFont="1" applyFill="1" applyBorder="1" applyAlignment="1">
      <alignment horizontal="center" vertical="center" wrapText="1"/>
    </xf>
    <xf numFmtId="0" fontId="23" fillId="5" borderId="2" xfId="208" applyNumberFormat="1" applyFont="1" applyFill="1" applyBorder="1" applyAlignment="1">
      <alignment horizontal="justify" vertical="top" wrapText="1"/>
    </xf>
    <xf numFmtId="164" fontId="30" fillId="5" borderId="26" xfId="209" applyNumberFormat="1" applyFont="1" applyFill="1" applyBorder="1" applyAlignment="1" applyProtection="1">
      <alignment horizontal="justify" vertical="center" wrapText="1"/>
    </xf>
    <xf numFmtId="49" fontId="14" fillId="5" borderId="2" xfId="128" applyNumberFormat="1" applyFont="1" applyFill="1" applyBorder="1" applyAlignment="1">
      <alignment horizontal="center" vertical="center" wrapText="1"/>
    </xf>
    <xf numFmtId="165" fontId="24" fillId="6" borderId="2" xfId="0" applyNumberFormat="1" applyFont="1" applyFill="1" applyBorder="1" applyAlignment="1">
      <alignment horizontal="right" vertical="center"/>
    </xf>
    <xf numFmtId="49" fontId="24" fillId="5" borderId="11" xfId="0" applyNumberFormat="1" applyFont="1" applyFill="1" applyBorder="1" applyAlignment="1">
      <alignment horizontal="justify" vertical="center" wrapText="1"/>
    </xf>
    <xf numFmtId="164" fontId="14" fillId="5" borderId="11" xfId="286" applyNumberFormat="1" applyFont="1" applyFill="1" applyBorder="1" applyAlignment="1">
      <alignment horizontal="justify" vertical="center" wrapText="1"/>
    </xf>
    <xf numFmtId="49" fontId="14" fillId="5" borderId="2" xfId="294" applyNumberFormat="1" applyFont="1" applyFill="1" applyBorder="1" applyAlignment="1">
      <alignment horizontal="center" vertical="center" wrapText="1"/>
    </xf>
    <xf numFmtId="164" fontId="14" fillId="5" borderId="2" xfId="190" applyNumberFormat="1" applyFont="1" applyFill="1" applyBorder="1" applyAlignment="1">
      <alignment horizontal="justify" vertical="center" wrapText="1"/>
    </xf>
    <xf numFmtId="164" fontId="23" fillId="5" borderId="2" xfId="210" applyNumberFormat="1" applyFont="1" applyFill="1" applyBorder="1" applyAlignment="1">
      <alignment horizontal="justify" vertical="center" wrapText="1"/>
    </xf>
    <xf numFmtId="164" fontId="14" fillId="5" borderId="2" xfId="14" applyNumberFormat="1" applyFont="1" applyFill="1" applyBorder="1" applyAlignment="1">
      <alignment horizontal="justify" vertical="center" wrapText="1"/>
    </xf>
    <xf numFmtId="164" fontId="30" fillId="5" borderId="27" xfId="211" applyNumberFormat="1" applyFont="1" applyFill="1" applyBorder="1" applyAlignment="1" applyProtection="1">
      <alignment horizontal="justify" vertical="center" wrapText="1"/>
    </xf>
    <xf numFmtId="164" fontId="14" fillId="5" borderId="11" xfId="305" applyNumberFormat="1" applyFont="1" applyFill="1" applyBorder="1" applyAlignment="1">
      <alignment horizontal="justify" vertical="center" wrapText="1"/>
    </xf>
    <xf numFmtId="49" fontId="14" fillId="5" borderId="2" xfId="250" applyNumberFormat="1" applyFont="1" applyFill="1" applyBorder="1" applyAlignment="1">
      <alignment horizontal="center" vertical="center" wrapText="1"/>
    </xf>
    <xf numFmtId="49" fontId="14" fillId="5" borderId="2" xfId="228" applyNumberFormat="1" applyFont="1" applyFill="1" applyBorder="1" applyAlignment="1">
      <alignment horizontal="center" vertical="center" wrapText="1"/>
    </xf>
    <xf numFmtId="49" fontId="15" fillId="6" borderId="2" xfId="0" applyNumberFormat="1" applyFont="1" applyFill="1" applyBorder="1" applyAlignment="1">
      <alignment horizontal="center" vertical="center" wrapText="1"/>
    </xf>
    <xf numFmtId="164" fontId="14" fillId="5" borderId="11" xfId="314" applyNumberFormat="1" applyFont="1" applyFill="1" applyBorder="1" applyAlignment="1">
      <alignment horizontal="justify" vertical="center" wrapText="1"/>
    </xf>
    <xf numFmtId="49" fontId="14" fillId="5" borderId="2" xfId="293" applyNumberFormat="1" applyFont="1" applyFill="1" applyBorder="1" applyAlignment="1">
      <alignment horizontal="center" vertical="center" wrapText="1"/>
    </xf>
    <xf numFmtId="164" fontId="23" fillId="5" borderId="2" xfId="212" applyNumberFormat="1" applyFont="1" applyFill="1" applyBorder="1" applyAlignment="1">
      <alignment horizontal="justify" vertical="center" wrapText="1"/>
    </xf>
    <xf numFmtId="49" fontId="15" fillId="6" borderId="4" xfId="0" applyNumberFormat="1" applyFont="1" applyFill="1" applyBorder="1" applyAlignment="1">
      <alignment horizontal="center" vertical="center" wrapText="1"/>
    </xf>
    <xf numFmtId="165" fontId="10" fillId="6" borderId="4" xfId="0" applyNumberFormat="1" applyFont="1" applyFill="1" applyBorder="1" applyAlignment="1">
      <alignment horizontal="right" vertical="center"/>
    </xf>
    <xf numFmtId="49" fontId="14" fillId="5" borderId="2" xfId="309" applyNumberFormat="1" applyFont="1" applyFill="1" applyBorder="1" applyAlignment="1">
      <alignment horizontal="center" vertical="center" wrapText="1"/>
    </xf>
    <xf numFmtId="164" fontId="14" fillId="5" borderId="11" xfId="302" applyNumberFormat="1" applyFont="1" applyFill="1" applyBorder="1" applyAlignment="1">
      <alignment horizontal="justify" vertical="center" wrapText="1"/>
    </xf>
    <xf numFmtId="49" fontId="14" fillId="5" borderId="2" xfId="316" applyNumberFormat="1" applyFont="1" applyFill="1" applyBorder="1" applyAlignment="1">
      <alignment horizontal="center" vertical="center" wrapText="1"/>
    </xf>
    <xf numFmtId="164" fontId="23" fillId="5" borderId="26" xfId="213" applyNumberFormat="1" applyFont="1" applyFill="1" applyBorder="1" applyAlignment="1" applyProtection="1">
      <alignment horizontal="justify" vertical="center" wrapText="1"/>
    </xf>
    <xf numFmtId="165" fontId="14" fillId="6" borderId="4" xfId="0" applyNumberFormat="1" applyFont="1" applyFill="1" applyBorder="1" applyAlignment="1">
      <alignment horizontal="right" vertical="center"/>
    </xf>
    <xf numFmtId="49" fontId="14" fillId="5" borderId="2" xfId="300" applyNumberFormat="1" applyFont="1" applyFill="1" applyBorder="1" applyAlignment="1">
      <alignment horizontal="center" vertical="center" wrapText="1"/>
    </xf>
    <xf numFmtId="164" fontId="23" fillId="5" borderId="26" xfId="214" applyNumberFormat="1" applyFont="1" applyFill="1" applyBorder="1" applyAlignment="1" applyProtection="1">
      <alignment horizontal="justify" vertical="center" wrapText="1"/>
    </xf>
    <xf numFmtId="164" fontId="14" fillId="5" borderId="11" xfId="4" applyNumberFormat="1" applyFont="1" applyFill="1" applyBorder="1" applyAlignment="1">
      <alignment horizontal="justify" vertical="center" wrapText="1"/>
    </xf>
    <xf numFmtId="49" fontId="15" fillId="6" borderId="18" xfId="0" applyNumberFormat="1" applyFont="1" applyFill="1" applyBorder="1" applyAlignment="1">
      <alignment horizontal="justify" vertical="center" wrapText="1"/>
    </xf>
    <xf numFmtId="165" fontId="15" fillId="6" borderId="2" xfId="0" applyNumberFormat="1" applyFont="1" applyFill="1" applyBorder="1" applyAlignment="1">
      <alignment horizontal="right" vertical="center"/>
    </xf>
    <xf numFmtId="164" fontId="15" fillId="6" borderId="11" xfId="0" applyNumberFormat="1" applyFont="1" applyFill="1" applyBorder="1" applyAlignment="1">
      <alignment horizontal="justify" vertical="center" wrapText="1"/>
    </xf>
    <xf numFmtId="49" fontId="14" fillId="5" borderId="2" xfId="322" applyNumberFormat="1" applyFont="1" applyFill="1" applyBorder="1" applyAlignment="1">
      <alignment horizontal="center" vertical="center" wrapText="1"/>
    </xf>
    <xf numFmtId="164" fontId="14" fillId="5" borderId="16" xfId="0" applyNumberFormat="1" applyFont="1" applyFill="1" applyBorder="1" applyAlignment="1">
      <alignment horizontal="justify" vertical="center" wrapText="1"/>
    </xf>
    <xf numFmtId="0" fontId="13" fillId="5" borderId="2" xfId="215" applyFont="1" applyFill="1" applyBorder="1" applyAlignment="1">
      <alignment vertical="center" wrapText="1"/>
    </xf>
    <xf numFmtId="164" fontId="14" fillId="5" borderId="13" xfId="326" applyNumberFormat="1" applyFont="1" applyFill="1" applyBorder="1" applyAlignment="1">
      <alignment horizontal="justify" vertical="center" wrapText="1"/>
    </xf>
    <xf numFmtId="49" fontId="14" fillId="5" borderId="2" xfId="311" applyNumberFormat="1" applyFont="1" applyFill="1" applyBorder="1" applyAlignment="1">
      <alignment horizontal="center" vertical="center" wrapText="1"/>
    </xf>
    <xf numFmtId="164" fontId="23" fillId="5" borderId="26" xfId="216" applyNumberFormat="1" applyFont="1" applyFill="1" applyBorder="1" applyAlignment="1" applyProtection="1">
      <alignment horizontal="justify" vertical="center" wrapText="1"/>
    </xf>
    <xf numFmtId="49" fontId="15" fillId="6" borderId="11" xfId="0" applyNumberFormat="1" applyFont="1" applyFill="1" applyBorder="1" applyAlignment="1">
      <alignment horizontal="justify" vertical="center" wrapText="1"/>
    </xf>
    <xf numFmtId="49" fontId="14" fillId="5" borderId="2" xfId="327" applyNumberFormat="1" applyFont="1" applyFill="1" applyBorder="1" applyAlignment="1">
      <alignment horizontal="center" vertical="center" wrapText="1"/>
    </xf>
    <xf numFmtId="165" fontId="14" fillId="5" borderId="2" xfId="306" applyNumberFormat="1" applyFont="1" applyFill="1" applyBorder="1" applyAlignment="1">
      <alignment horizontal="right" vertical="center"/>
    </xf>
    <xf numFmtId="165" fontId="14" fillId="5" borderId="12" xfId="306" applyNumberFormat="1" applyFont="1" applyFill="1" applyBorder="1" applyAlignment="1">
      <alignment horizontal="right" vertical="center"/>
    </xf>
    <xf numFmtId="49" fontId="30" fillId="5" borderId="26" xfId="217" applyNumberFormat="1" applyFont="1" applyFill="1" applyBorder="1" applyAlignment="1" applyProtection="1">
      <alignment horizontal="justify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0" fillId="6" borderId="18" xfId="0" applyNumberFormat="1" applyFont="1" applyFill="1" applyBorder="1" applyAlignment="1">
      <alignment horizontal="justify" vertical="center" wrapText="1"/>
    </xf>
    <xf numFmtId="49" fontId="14" fillId="5" borderId="2" xfId="328" applyNumberFormat="1" applyFont="1" applyFill="1" applyBorder="1" applyAlignment="1">
      <alignment horizontal="center" vertical="center" wrapText="1"/>
    </xf>
    <xf numFmtId="0" fontId="30" fillId="5" borderId="26" xfId="218" applyNumberFormat="1" applyFont="1" applyFill="1" applyBorder="1" applyAlignment="1" applyProtection="1">
      <alignment horizontal="justify" vertical="center" wrapText="1"/>
    </xf>
    <xf numFmtId="49" fontId="14" fillId="5" borderId="2" xfId="113" applyNumberFormat="1" applyFont="1" applyFill="1" applyBorder="1" applyAlignment="1">
      <alignment horizontal="center" vertical="center" wrapText="1"/>
    </xf>
    <xf numFmtId="165" fontId="14" fillId="5" borderId="3" xfId="61" applyNumberFormat="1" applyFont="1" applyFill="1" applyBorder="1" applyAlignment="1">
      <alignment horizontal="right" vertical="center"/>
    </xf>
    <xf numFmtId="0" fontId="17" fillId="5" borderId="3" xfId="61" applyFont="1" applyFill="1" applyBorder="1" applyAlignment="1">
      <alignment vertical="center"/>
    </xf>
    <xf numFmtId="165" fontId="14" fillId="5" borderId="17" xfId="61" applyNumberFormat="1" applyFont="1" applyFill="1" applyBorder="1" applyAlignment="1">
      <alignment horizontal="right" vertical="center"/>
    </xf>
    <xf numFmtId="49" fontId="14" fillId="5" borderId="14" xfId="296" applyNumberFormat="1" applyFont="1" applyFill="1" applyBorder="1" applyAlignment="1">
      <alignment horizontal="center" vertical="center" wrapText="1"/>
    </xf>
    <xf numFmtId="165" fontId="14" fillId="5" borderId="2" xfId="13" applyNumberFormat="1" applyFont="1" applyFill="1" applyBorder="1" applyAlignment="1">
      <alignment horizontal="right" vertical="center"/>
    </xf>
    <xf numFmtId="165" fontId="14" fillId="5" borderId="12" xfId="13" applyNumberFormat="1" applyFont="1" applyFill="1" applyBorder="1" applyAlignment="1">
      <alignment horizontal="right" vertical="center"/>
    </xf>
    <xf numFmtId="165" fontId="14" fillId="5" borderId="2" xfId="100" applyNumberFormat="1" applyFont="1" applyFill="1" applyBorder="1" applyAlignment="1">
      <alignment horizontal="right" vertical="center"/>
    </xf>
    <xf numFmtId="165" fontId="14" fillId="5" borderId="12" xfId="100" applyNumberFormat="1" applyFont="1" applyFill="1" applyBorder="1" applyAlignment="1">
      <alignment horizontal="right" vertical="center"/>
    </xf>
    <xf numFmtId="165" fontId="14" fillId="5" borderId="2" xfId="103" applyNumberFormat="1" applyFont="1" applyFill="1" applyBorder="1" applyAlignment="1">
      <alignment horizontal="right" vertical="center"/>
    </xf>
    <xf numFmtId="165" fontId="14" fillId="5" borderId="12" xfId="103" applyNumberFormat="1" applyFont="1" applyFill="1" applyBorder="1" applyAlignment="1">
      <alignment horizontal="right" vertical="center"/>
    </xf>
    <xf numFmtId="165" fontId="14" fillId="5" borderId="2" xfId="131" applyNumberFormat="1" applyFont="1" applyFill="1" applyBorder="1" applyAlignment="1">
      <alignment horizontal="right" vertical="center"/>
    </xf>
    <xf numFmtId="165" fontId="14" fillId="5" borderId="12" xfId="131" applyNumberFormat="1" applyFont="1" applyFill="1" applyBorder="1" applyAlignment="1">
      <alignment horizontal="right" vertical="center"/>
    </xf>
    <xf numFmtId="165" fontId="14" fillId="5" borderId="3" xfId="133" applyNumberFormat="1" applyFont="1" applyFill="1" applyBorder="1" applyAlignment="1">
      <alignment horizontal="right" vertical="center"/>
    </xf>
    <xf numFmtId="165" fontId="14" fillId="5" borderId="3" xfId="140" applyNumberFormat="1" applyFont="1" applyFill="1" applyBorder="1" applyAlignment="1">
      <alignment horizontal="right" vertical="center"/>
    </xf>
    <xf numFmtId="165" fontId="14" fillId="5" borderId="17" xfId="140" applyNumberFormat="1" applyFont="1" applyFill="1" applyBorder="1" applyAlignment="1">
      <alignment horizontal="right" vertical="center"/>
    </xf>
    <xf numFmtId="165" fontId="14" fillId="5" borderId="2" xfId="141" applyNumberFormat="1" applyFont="1" applyFill="1" applyBorder="1" applyAlignment="1">
      <alignment horizontal="right" vertical="center"/>
    </xf>
    <xf numFmtId="165" fontId="14" fillId="5" borderId="12" xfId="141" applyNumberFormat="1" applyFont="1" applyFill="1" applyBorder="1" applyAlignment="1">
      <alignment horizontal="right" vertical="center"/>
    </xf>
    <xf numFmtId="165" fontId="14" fillId="5" borderId="2" xfId="40" applyNumberFormat="1" applyFont="1" applyFill="1" applyBorder="1" applyAlignment="1">
      <alignment horizontal="right" vertical="center"/>
    </xf>
    <xf numFmtId="165" fontId="14" fillId="5" borderId="12" xfId="40" applyNumberFormat="1" applyFont="1" applyFill="1" applyBorder="1" applyAlignment="1">
      <alignment horizontal="right" vertical="center"/>
    </xf>
    <xf numFmtId="165" fontId="16" fillId="5" borderId="3" xfId="133" applyNumberFormat="1" applyFont="1" applyFill="1" applyBorder="1" applyAlignment="1">
      <alignment horizontal="right" vertical="center"/>
    </xf>
    <xf numFmtId="165" fontId="14" fillId="5" borderId="2" xfId="55" applyNumberFormat="1" applyFont="1" applyFill="1" applyBorder="1" applyAlignment="1">
      <alignment horizontal="right" vertical="center"/>
    </xf>
    <xf numFmtId="165" fontId="14" fillId="5" borderId="2" xfId="65" applyNumberFormat="1" applyFont="1" applyFill="1" applyBorder="1" applyAlignment="1">
      <alignment horizontal="right" vertical="center"/>
    </xf>
    <xf numFmtId="165" fontId="14" fillId="5" borderId="12" xfId="65" applyNumberFormat="1" applyFont="1" applyFill="1" applyBorder="1" applyAlignment="1">
      <alignment horizontal="right" vertical="center"/>
    </xf>
    <xf numFmtId="165" fontId="14" fillId="5" borderId="2" xfId="67" applyNumberFormat="1" applyFont="1" applyFill="1" applyBorder="1" applyAlignment="1">
      <alignment horizontal="right" vertical="center"/>
    </xf>
    <xf numFmtId="165" fontId="14" fillId="5" borderId="17" xfId="69" applyNumberFormat="1" applyFont="1" applyFill="1" applyBorder="1" applyAlignment="1">
      <alignment horizontal="right" vertical="center"/>
    </xf>
    <xf numFmtId="165" fontId="14" fillId="5" borderId="2" xfId="71" applyNumberFormat="1" applyFont="1" applyFill="1" applyBorder="1" applyAlignment="1">
      <alignment horizontal="right" vertical="center"/>
    </xf>
    <xf numFmtId="165" fontId="14" fillId="5" borderId="12" xfId="71" applyNumberFormat="1" applyFont="1" applyFill="1" applyBorder="1" applyAlignment="1">
      <alignment horizontal="right" vertical="center"/>
    </xf>
    <xf numFmtId="165" fontId="14" fillId="5" borderId="3" xfId="71" applyNumberFormat="1" applyFont="1" applyFill="1" applyBorder="1" applyAlignment="1">
      <alignment horizontal="right" vertical="center"/>
    </xf>
    <xf numFmtId="165" fontId="14" fillId="5" borderId="17" xfId="71" applyNumberFormat="1" applyFont="1" applyFill="1" applyBorder="1" applyAlignment="1">
      <alignment horizontal="right" vertical="center"/>
    </xf>
    <xf numFmtId="165" fontId="14" fillId="5" borderId="2" xfId="73" applyNumberFormat="1" applyFont="1" applyFill="1" applyBorder="1" applyAlignment="1">
      <alignment horizontal="right" vertical="center"/>
    </xf>
    <xf numFmtId="165" fontId="14" fillId="5" borderId="2" xfId="162" applyNumberFormat="1" applyFont="1" applyFill="1" applyBorder="1" applyAlignment="1">
      <alignment horizontal="right" vertical="center"/>
    </xf>
    <xf numFmtId="165" fontId="14" fillId="5" borderId="2" xfId="78" applyNumberFormat="1" applyFont="1" applyFill="1" applyBorder="1" applyAlignment="1">
      <alignment horizontal="right" vertical="center"/>
    </xf>
    <xf numFmtId="165" fontId="14" fillId="5" borderId="2" xfId="80" applyNumberFormat="1" applyFont="1" applyFill="1" applyBorder="1" applyAlignment="1">
      <alignment horizontal="right" vertical="center"/>
    </xf>
    <xf numFmtId="165" fontId="14" fillId="5" borderId="12" xfId="80" applyNumberFormat="1" applyFont="1" applyFill="1" applyBorder="1" applyAlignment="1">
      <alignment horizontal="right" vertical="center"/>
    </xf>
    <xf numFmtId="165" fontId="14" fillId="5" borderId="2" xfId="165" applyNumberFormat="1" applyFont="1" applyFill="1" applyBorder="1" applyAlignment="1">
      <alignment horizontal="right" vertical="center"/>
    </xf>
    <xf numFmtId="165" fontId="14" fillId="5" borderId="12" xfId="165" applyNumberFormat="1" applyFont="1" applyFill="1" applyBorder="1" applyAlignment="1">
      <alignment horizontal="right" vertical="center"/>
    </xf>
    <xf numFmtId="165" fontId="14" fillId="5" borderId="2" xfId="83" applyNumberFormat="1" applyFont="1" applyFill="1" applyBorder="1" applyAlignment="1">
      <alignment horizontal="right" vertical="center"/>
    </xf>
    <xf numFmtId="165" fontId="14" fillId="5" borderId="12" xfId="83" applyNumberFormat="1" applyFont="1" applyFill="1" applyBorder="1" applyAlignment="1">
      <alignment horizontal="right" vertical="center"/>
    </xf>
    <xf numFmtId="165" fontId="16" fillId="5" borderId="2" xfId="83" applyNumberFormat="1" applyFont="1" applyFill="1" applyBorder="1" applyAlignment="1">
      <alignment horizontal="right" vertical="center"/>
    </xf>
    <xf numFmtId="165" fontId="14" fillId="5" borderId="2" xfId="85" applyNumberFormat="1" applyFont="1" applyFill="1" applyBorder="1" applyAlignment="1">
      <alignment horizontal="right" vertical="center"/>
    </xf>
    <xf numFmtId="165" fontId="14" fillId="5" borderId="3" xfId="85" applyNumberFormat="1" applyFont="1" applyFill="1" applyBorder="1" applyAlignment="1">
      <alignment horizontal="right" vertical="center"/>
    </xf>
    <xf numFmtId="165" fontId="14" fillId="5" borderId="2" xfId="87" applyNumberFormat="1" applyFont="1" applyFill="1" applyBorder="1" applyAlignment="1">
      <alignment horizontal="right" vertical="center"/>
    </xf>
    <xf numFmtId="165" fontId="14" fillId="5" borderId="12" xfId="87" applyNumberFormat="1" applyFont="1" applyFill="1" applyBorder="1" applyAlignment="1">
      <alignment horizontal="right" vertical="center"/>
    </xf>
    <xf numFmtId="0" fontId="17" fillId="5" borderId="14" xfId="89" applyFont="1" applyFill="1" applyBorder="1" applyAlignment="1">
      <alignment vertical="center"/>
    </xf>
    <xf numFmtId="165" fontId="14" fillId="5" borderId="15" xfId="89" applyNumberFormat="1" applyFont="1" applyFill="1" applyBorder="1" applyAlignment="1">
      <alignment horizontal="right" vertical="center"/>
    </xf>
    <xf numFmtId="164" fontId="14" fillId="5" borderId="16" xfId="6" applyNumberFormat="1" applyFont="1" applyFill="1" applyBorder="1" applyAlignment="1">
      <alignment horizontal="justify" vertical="center" wrapText="1"/>
    </xf>
    <xf numFmtId="165" fontId="14" fillId="5" borderId="14" xfId="89" applyNumberFormat="1" applyFont="1" applyFill="1" applyBorder="1" applyAlignment="1">
      <alignment horizontal="right" vertical="center"/>
    </xf>
    <xf numFmtId="165" fontId="14" fillId="5" borderId="2" xfId="76" applyNumberFormat="1" applyFont="1" applyFill="1" applyBorder="1" applyAlignment="1">
      <alignment horizontal="right" vertical="center"/>
    </xf>
    <xf numFmtId="165" fontId="14" fillId="5" borderId="2" xfId="50" applyNumberFormat="1" applyFont="1" applyFill="1" applyBorder="1" applyAlignment="1">
      <alignment horizontal="right" vertical="center"/>
    </xf>
    <xf numFmtId="165" fontId="14" fillId="5" borderId="12" xfId="50" applyNumberFormat="1" applyFont="1" applyFill="1" applyBorder="1" applyAlignment="1">
      <alignment horizontal="right" vertical="center"/>
    </xf>
    <xf numFmtId="165" fontId="14" fillId="5" borderId="2" xfId="12" applyNumberFormat="1" applyFont="1" applyFill="1" applyBorder="1" applyAlignment="1">
      <alignment horizontal="right" vertical="center"/>
    </xf>
    <xf numFmtId="165" fontId="14" fillId="5" borderId="12" xfId="12" applyNumberFormat="1" applyFont="1" applyFill="1" applyBorder="1" applyAlignment="1">
      <alignment horizontal="right" vertical="center"/>
    </xf>
    <xf numFmtId="164" fontId="14" fillId="5" borderId="2" xfId="147" applyNumberFormat="1" applyFont="1" applyFill="1" applyBorder="1" applyAlignment="1">
      <alignment horizontal="justify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</cellXfs>
  <cellStyles count="331">
    <cellStyle name="Обычный" xfId="0" builtinId="0"/>
    <cellStyle name="Обычный 10" xfId="13"/>
    <cellStyle name="Обычный 10 2" xfId="101"/>
    <cellStyle name="Обычный 10 3" xfId="104"/>
    <cellStyle name="Обычный 101" xfId="232"/>
    <cellStyle name="Обычный 109" xfId="252"/>
    <cellStyle name="Обычный 11" xfId="14"/>
    <cellStyle name="Обычный 11 2" xfId="102"/>
    <cellStyle name="Обычный 11 3" xfId="105"/>
    <cellStyle name="Обычный 112" xfId="230"/>
    <cellStyle name="Обычный 113" xfId="138"/>
    <cellStyle name="Обычный 117" xfId="124"/>
    <cellStyle name="Обычный 12" xfId="106"/>
    <cellStyle name="Обычный 120" xfId="275"/>
    <cellStyle name="Обычный 123" xfId="273"/>
    <cellStyle name="Обычный 124" xfId="153"/>
    <cellStyle name="Обычный 125" xfId="282"/>
    <cellStyle name="Обычный 126" xfId="173"/>
    <cellStyle name="Обычный 13" xfId="100"/>
    <cellStyle name="Обычный 136" xfId="234"/>
    <cellStyle name="Обычный 139" xfId="177"/>
    <cellStyle name="Обычный 14" xfId="22"/>
    <cellStyle name="Обычный 142" xfId="110"/>
    <cellStyle name="Обычный 143" xfId="152"/>
    <cellStyle name="Обычный 147" xfId="128"/>
    <cellStyle name="Обычный 149" xfId="286"/>
    <cellStyle name="Обычный 15" xfId="103"/>
    <cellStyle name="Обычный 150" xfId="294"/>
    <cellStyle name="Обычный 153" xfId="305"/>
    <cellStyle name="Обычный 154" xfId="250"/>
    <cellStyle name="Обычный 156" xfId="147"/>
    <cellStyle name="Обычный 157" xfId="228"/>
    <cellStyle name="Обычный 159" xfId="314"/>
    <cellStyle name="Обычный 16" xfId="107"/>
    <cellStyle name="Обычный 16 10" xfId="166"/>
    <cellStyle name="Обычный 16 100" xfId="315"/>
    <cellStyle name="Обычный 16 101" xfId="307"/>
    <cellStyle name="Обычный 16 102" xfId="247"/>
    <cellStyle name="Обычный 16 11" xfId="150"/>
    <cellStyle name="Обычный 16 12" xfId="132"/>
    <cellStyle name="Обычный 16 13" xfId="193"/>
    <cellStyle name="Обычный 16 14" xfId="242"/>
    <cellStyle name="Обычный 16 15" xfId="226"/>
    <cellStyle name="Обычный 16 16" xfId="241"/>
    <cellStyle name="Обычный 16 17" xfId="255"/>
    <cellStyle name="Обычный 16 18" xfId="223"/>
    <cellStyle name="Обычный 16 19" xfId="221"/>
    <cellStyle name="Обычный 16 2" xfId="129"/>
    <cellStyle name="Обычный 16 20" xfId="261"/>
    <cellStyle name="Обычный 16 21" xfId="246"/>
    <cellStyle name="Обычный 16 22" xfId="169"/>
    <cellStyle name="Обычный 16 23" xfId="112"/>
    <cellStyle name="Обычный 16 24" xfId="119"/>
    <cellStyle name="Обычный 16 25" xfId="191"/>
    <cellStyle name="Обычный 16 26" xfId="249"/>
    <cellStyle name="Обычный 16 27" xfId="158"/>
    <cellStyle name="Обычный 16 28" xfId="114"/>
    <cellStyle name="Обычный 16 29" xfId="248"/>
    <cellStyle name="Обычный 16 3" xfId="111"/>
    <cellStyle name="Обычный 16 30" xfId="263"/>
    <cellStyle name="Обычный 16 31" xfId="109"/>
    <cellStyle name="Обычный 16 32" xfId="222"/>
    <cellStyle name="Обычный 16 33" xfId="108"/>
    <cellStyle name="Обычный 16 34" xfId="156"/>
    <cellStyle name="Обычный 16 35" xfId="271"/>
    <cellStyle name="Обычный 16 36" xfId="184"/>
    <cellStyle name="Обычный 16 37" xfId="254"/>
    <cellStyle name="Обычный 16 38" xfId="270"/>
    <cellStyle name="Обычный 16 39" xfId="159"/>
    <cellStyle name="Обычный 16 4" xfId="225"/>
    <cellStyle name="Обычный 16 40" xfId="125"/>
    <cellStyle name="Обычный 16 41" xfId="243"/>
    <cellStyle name="Обычный 16 42" xfId="278"/>
    <cellStyle name="Обычный 16 43" xfId="123"/>
    <cellStyle name="Обычный 16 44" xfId="227"/>
    <cellStyle name="Обычный 16 45" xfId="116"/>
    <cellStyle name="Обычный 16 46" xfId="181"/>
    <cellStyle name="Обычный 16 47" xfId="172"/>
    <cellStyle name="Обычный 16 48" xfId="276"/>
    <cellStyle name="Обычный 16 49" xfId="260"/>
    <cellStyle name="Обычный 16 5" xfId="120"/>
    <cellStyle name="Обычный 16 50" xfId="285"/>
    <cellStyle name="Обычный 16 51" xfId="269"/>
    <cellStyle name="Обычный 16 52" xfId="168"/>
    <cellStyle name="Обычный 16 53" xfId="267"/>
    <cellStyle name="Обычный 16 54" xfId="175"/>
    <cellStyle name="Обычный 16 55" xfId="170"/>
    <cellStyle name="Обычный 16 56" xfId="283"/>
    <cellStyle name="Обычный 16 57" xfId="161"/>
    <cellStyle name="Обычный 16 58" xfId="287"/>
    <cellStyle name="Обычный 16 59" xfId="258"/>
    <cellStyle name="Обычный 16 6" xfId="121"/>
    <cellStyle name="Обычный 16 60" xfId="220"/>
    <cellStyle name="Обычный 16 61" xfId="126"/>
    <cellStyle name="Обычный 16 62" xfId="171"/>
    <cellStyle name="Обычный 16 63" xfId="118"/>
    <cellStyle name="Обычный 16 64" xfId="292"/>
    <cellStyle name="Обычный 16 65" xfId="240"/>
    <cellStyle name="Обычный 16 66" xfId="235"/>
    <cellStyle name="Обычный 16 67" xfId="301"/>
    <cellStyle name="Обычный 16 68" xfId="299"/>
    <cellStyle name="Обычный 16 69" xfId="277"/>
    <cellStyle name="Обычный 16 7" xfId="164"/>
    <cellStyle name="Обычный 16 70" xfId="229"/>
    <cellStyle name="Обычный 16 71" xfId="224"/>
    <cellStyle name="Обычный 16 72" xfId="127"/>
    <cellStyle name="Обычный 16 73" xfId="149"/>
    <cellStyle name="Обычный 16 74" xfId="291"/>
    <cellStyle name="Обычный 16 75" xfId="272"/>
    <cellStyle name="Обычный 16 76" xfId="237"/>
    <cellStyle name="Обычный 16 77" xfId="289"/>
    <cellStyle name="Обычный 16 78" xfId="265"/>
    <cellStyle name="Обычный 16 79" xfId="280"/>
    <cellStyle name="Обычный 16 8" xfId="154"/>
    <cellStyle name="Обычный 16 80" xfId="134"/>
    <cellStyle name="Обычный 16 81" xfId="115"/>
    <cellStyle name="Обычный 16 82" xfId="253"/>
    <cellStyle name="Обычный 16 83" xfId="155"/>
    <cellStyle name="Обычный 16 84" xfId="219"/>
    <cellStyle name="Обычный 16 85" xfId="256"/>
    <cellStyle name="Обычный 16 86" xfId="303"/>
    <cellStyle name="Обычный 16 87" xfId="313"/>
    <cellStyle name="Обычный 16 88" xfId="317"/>
    <cellStyle name="Обычный 16 89" xfId="231"/>
    <cellStyle name="Обычный 16 9" xfId="236"/>
    <cellStyle name="Обычный 16 90" xfId="245"/>
    <cellStyle name="Обычный 16 91" xfId="233"/>
    <cellStyle name="Обычный 16 92" xfId="321"/>
    <cellStyle name="Обычный 16 93" xfId="290"/>
    <cellStyle name="Обычный 16 94" xfId="182"/>
    <cellStyle name="Обычный 16 95" xfId="319"/>
    <cellStyle name="Обычный 16 96" xfId="279"/>
    <cellStyle name="Обычный 16 97" xfId="160"/>
    <cellStyle name="Обычный 16 98" xfId="264"/>
    <cellStyle name="Обычный 16 99" xfId="183"/>
    <cellStyle name="Обычный 160" xfId="293"/>
    <cellStyle name="Обычный 163" xfId="309"/>
    <cellStyle name="Обычный 164" xfId="302"/>
    <cellStyle name="Обычный 165" xfId="316"/>
    <cellStyle name="Обычный 168" xfId="300"/>
    <cellStyle name="Обычный 17" xfId="130"/>
    <cellStyle name="Обычный 172" xfId="322"/>
    <cellStyle name="Обычный 175" xfId="311"/>
    <cellStyle name="Обычный 178" xfId="327"/>
    <cellStyle name="Обычный 179" xfId="306"/>
    <cellStyle name="Обычный 18" xfId="131"/>
    <cellStyle name="Обычный 181" xfId="328"/>
    <cellStyle name="Обычный 184" xfId="113"/>
    <cellStyle name="Обычный 186" xfId="326"/>
    <cellStyle name="Обычный 187" xfId="296"/>
    <cellStyle name="Обычный 19" xfId="133"/>
    <cellStyle name="Обычный 2" xfId="1"/>
    <cellStyle name="Обычный 2 10" xfId="16"/>
    <cellStyle name="Обычный 2 11" xfId="18"/>
    <cellStyle name="Обычный 2 12" xfId="23"/>
    <cellStyle name="Обычный 2 13" xfId="17"/>
    <cellStyle name="Обычный 2 14" xfId="25"/>
    <cellStyle name="Обычный 2 15" xfId="27"/>
    <cellStyle name="Обычный 2 16" xfId="24"/>
    <cellStyle name="Обычный 2 17" xfId="30"/>
    <cellStyle name="Обычный 2 18" xfId="26"/>
    <cellStyle name="Обычный 2 19" xfId="31"/>
    <cellStyle name="Обычный 2 2" xfId="2"/>
    <cellStyle name="Обычный 2 20" xfId="29"/>
    <cellStyle name="Обычный 2 21" xfId="28"/>
    <cellStyle name="Обычный 2 22" xfId="32"/>
    <cellStyle name="Обычный 2 23" xfId="33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5"/>
    <cellStyle name="Обычный 2 30" xfId="41"/>
    <cellStyle name="Обычный 2 31" xfId="46"/>
    <cellStyle name="Обычный 2 32" xfId="45"/>
    <cellStyle name="Обычный 2 33" xfId="47"/>
    <cellStyle name="Обычный 2 34" xfId="42"/>
    <cellStyle name="Обычный 2 35" xfId="44"/>
    <cellStyle name="Обычный 2 36" xfId="49"/>
    <cellStyle name="Обычный 2 37" xfId="51"/>
    <cellStyle name="Обычный 2 38" xfId="53"/>
    <cellStyle name="Обычный 2 39" xfId="54"/>
    <cellStyle name="Обычный 2 4" xfId="7"/>
    <cellStyle name="Обычный 2 40" xfId="56"/>
    <cellStyle name="Обычный 2 41" xfId="58"/>
    <cellStyle name="Обычный 2 42" xfId="60"/>
    <cellStyle name="Обычный 2 43" xfId="62"/>
    <cellStyle name="Обычный 2 44" xfId="64"/>
    <cellStyle name="Обычный 2 45" xfId="66"/>
    <cellStyle name="Обычный 2 46" xfId="68"/>
    <cellStyle name="Обычный 2 47" xfId="70"/>
    <cellStyle name="Обычный 2 48" xfId="72"/>
    <cellStyle name="Обычный 2 49" xfId="74"/>
    <cellStyle name="Обычный 2 5" xfId="9"/>
    <cellStyle name="Обычный 2 50" xfId="75"/>
    <cellStyle name="Обычный 2 51" xfId="77"/>
    <cellStyle name="Обычный 2 52" xfId="79"/>
    <cellStyle name="Обычный 2 53" xfId="81"/>
    <cellStyle name="Обычный 2 54" xfId="82"/>
    <cellStyle name="Обычный 2 55" xfId="84"/>
    <cellStyle name="Обычный 2 56" xfId="86"/>
    <cellStyle name="Обычный 2 57" xfId="88"/>
    <cellStyle name="Обычный 2 58" xfId="43"/>
    <cellStyle name="Обычный 2 59" xfId="96"/>
    <cellStyle name="Обычный 2 6" xfId="15"/>
    <cellStyle name="Обычный 2 60" xfId="91"/>
    <cellStyle name="Обычный 2 61" xfId="98"/>
    <cellStyle name="Обычный 2 7" xfId="20"/>
    <cellStyle name="Обычный 2 8" xfId="19"/>
    <cellStyle name="Обычный 2 9" xfId="21"/>
    <cellStyle name="Обычный 20" xfId="135"/>
    <cellStyle name="Обычный 21" xfId="136"/>
    <cellStyle name="Обычный 22" xfId="137"/>
    <cellStyle name="Обычный 23" xfId="139"/>
    <cellStyle name="Обычный 24" xfId="140"/>
    <cellStyle name="Обычный 25" xfId="141"/>
    <cellStyle name="Обычный 26" xfId="143"/>
    <cellStyle name="Обычный 27" xfId="157"/>
    <cellStyle name="Обычный 28" xfId="145"/>
    <cellStyle name="Обычный 29" xfId="146"/>
    <cellStyle name="Обычный 3" xfId="3"/>
    <cellStyle name="Обычный 30" xfId="148"/>
    <cellStyle name="Обычный 31" xfId="40"/>
    <cellStyle name="Обычный 32" xfId="48"/>
    <cellStyle name="Обычный 33" xfId="50"/>
    <cellStyle name="Обычный 34" xfId="52"/>
    <cellStyle name="Обычный 35" xfId="151"/>
    <cellStyle name="Обычный 36" xfId="55"/>
    <cellStyle name="Обычный 37" xfId="57"/>
    <cellStyle name="Обычный 38" xfId="59"/>
    <cellStyle name="Обычный 39" xfId="61"/>
    <cellStyle name="Обычный 4" xfId="4"/>
    <cellStyle name="Обычный 40" xfId="63"/>
    <cellStyle name="Обычный 41" xfId="65"/>
    <cellStyle name="Обычный 42" xfId="67"/>
    <cellStyle name="Обычный 43" xfId="69"/>
    <cellStyle name="Обычный 44" xfId="71"/>
    <cellStyle name="Обычный 45" xfId="73"/>
    <cellStyle name="Обычный 46" xfId="162"/>
    <cellStyle name="Обычный 47" xfId="76"/>
    <cellStyle name="Обычный 48" xfId="78"/>
    <cellStyle name="Обычный 49" xfId="80"/>
    <cellStyle name="Обычный 5" xfId="6"/>
    <cellStyle name="Обычный 50" xfId="165"/>
    <cellStyle name="Обычный 51" xfId="83"/>
    <cellStyle name="Обычный 52" xfId="85"/>
    <cellStyle name="Обычный 53" xfId="87"/>
    <cellStyle name="Обычный 54" xfId="89"/>
    <cellStyle name="Обычный 55" xfId="90"/>
    <cellStyle name="Обычный 55 2" xfId="176"/>
    <cellStyle name="Обычный 55 3" xfId="186"/>
    <cellStyle name="Обычный 56" xfId="92"/>
    <cellStyle name="Обычный 56 2" xfId="178"/>
    <cellStyle name="Обычный 56 3" xfId="187"/>
    <cellStyle name="Обычный 57" xfId="93"/>
    <cellStyle name="Обычный 57 2" xfId="179"/>
    <cellStyle name="Обычный 57 3" xfId="188"/>
    <cellStyle name="Обычный 58" xfId="94"/>
    <cellStyle name="Обычный 58 2" xfId="180"/>
    <cellStyle name="Обычный 58 3" xfId="189"/>
    <cellStyle name="Обычный 59" xfId="95"/>
    <cellStyle name="Обычный 6" xfId="8"/>
    <cellStyle name="Обычный 60" xfId="185"/>
    <cellStyle name="Обычный 61" xfId="97"/>
    <cellStyle name="Обычный 62" xfId="99"/>
    <cellStyle name="Обычный 63" xfId="190"/>
    <cellStyle name="Обычный 64" xfId="194"/>
    <cellStyle name="Обычный 65" xfId="195"/>
    <cellStyle name="Обычный 66" xfId="196"/>
    <cellStyle name="Обычный 66 10" xfId="274"/>
    <cellStyle name="Обычный 66 11" xfId="251"/>
    <cellStyle name="Обычный 66 12" xfId="297"/>
    <cellStyle name="Обычный 66 13" xfId="284"/>
    <cellStyle name="Обычный 66 14" xfId="304"/>
    <cellStyle name="Обычный 66 15" xfId="320"/>
    <cellStyle name="Обычный 66 16" xfId="259"/>
    <cellStyle name="Обычный 66 17" xfId="268"/>
    <cellStyle name="Обычный 66 18" xfId="323"/>
    <cellStyle name="Обычный 66 19" xfId="312"/>
    <cellStyle name="Обычный 66 2" xfId="298"/>
    <cellStyle name="Обычный 66 20" xfId="318"/>
    <cellStyle name="Обычный 66 21" xfId="262"/>
    <cellStyle name="Обычный 66 22" xfId="244"/>
    <cellStyle name="Обычный 66 23" xfId="329"/>
    <cellStyle name="Обычный 66 24" xfId="192"/>
    <cellStyle name="Обычный 66 25" xfId="325"/>
    <cellStyle name="Обычный 66 26" xfId="330"/>
    <cellStyle name="Обычный 66 27" xfId="308"/>
    <cellStyle name="Обычный 66 28" xfId="144"/>
    <cellStyle name="Обычный 66 29" xfId="288"/>
    <cellStyle name="Обычный 66 3" xfId="266"/>
    <cellStyle name="Обычный 66 30" xfId="163"/>
    <cellStyle name="Обычный 66 31" xfId="324"/>
    <cellStyle name="Обычный 66 4" xfId="142"/>
    <cellStyle name="Обычный 66 5" xfId="295"/>
    <cellStyle name="Обычный 66 6" xfId="310"/>
    <cellStyle name="Обычный 66 7" xfId="281"/>
    <cellStyle name="Обычный 66 8" xfId="174"/>
    <cellStyle name="Обычный 66 9" xfId="117"/>
    <cellStyle name="Обычный 67" xfId="197"/>
    <cellStyle name="Обычный 68" xfId="198"/>
    <cellStyle name="Обычный 69" xfId="199"/>
    <cellStyle name="Обычный 7" xfId="10"/>
    <cellStyle name="Обычный 70" xfId="200"/>
    <cellStyle name="Обычный 71" xfId="201"/>
    <cellStyle name="Обычный 72" xfId="202"/>
    <cellStyle name="Обычный 73" xfId="203"/>
    <cellStyle name="Обычный 74" xfId="204"/>
    <cellStyle name="Обычный 75" xfId="205"/>
    <cellStyle name="Обычный 76" xfId="206"/>
    <cellStyle name="Обычный 77" xfId="207"/>
    <cellStyle name="Обычный 78" xfId="122"/>
    <cellStyle name="Обычный 79" xfId="208"/>
    <cellStyle name="Обычный 8" xfId="11"/>
    <cellStyle name="Обычный 80" xfId="209"/>
    <cellStyle name="Обычный 81" xfId="210"/>
    <cellStyle name="Обычный 82" xfId="211"/>
    <cellStyle name="Обычный 83" xfId="212"/>
    <cellStyle name="Обычный 84" xfId="213"/>
    <cellStyle name="Обычный 85" xfId="214"/>
    <cellStyle name="Обычный 86" xfId="215"/>
    <cellStyle name="Обычный 87" xfId="216"/>
    <cellStyle name="Обычный 88" xfId="217"/>
    <cellStyle name="Обычный 89" xfId="218"/>
    <cellStyle name="Обычный 9" xfId="12"/>
    <cellStyle name="Обычный 91" xfId="239"/>
    <cellStyle name="Обычный 94" xfId="238"/>
    <cellStyle name="Обычный 96" xfId="257"/>
    <cellStyle name="Обычный 97" xfId="16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zoomScale="60" zoomScaleNormal="60" workbookViewId="0">
      <selection activeCell="T21" sqref="T21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5" t="s">
        <v>156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178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179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318" t="s">
        <v>160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19" t="s">
        <v>2</v>
      </c>
      <c r="X12" s="319"/>
      <c r="Y12" s="3"/>
    </row>
    <row r="13" spans="1:26" ht="15" customHeight="1">
      <c r="A13" s="320" t="s">
        <v>12</v>
      </c>
      <c r="B13" s="314" t="s">
        <v>8</v>
      </c>
      <c r="C13" s="314" t="s">
        <v>9</v>
      </c>
      <c r="D13" s="314" t="s">
        <v>10</v>
      </c>
      <c r="E13" s="314" t="s">
        <v>10</v>
      </c>
      <c r="F13" s="314" t="s">
        <v>10</v>
      </c>
      <c r="G13" s="314" t="s">
        <v>10</v>
      </c>
      <c r="H13" s="314" t="s">
        <v>10</v>
      </c>
      <c r="I13" s="314" t="s">
        <v>10</v>
      </c>
      <c r="J13" s="314" t="s">
        <v>10</v>
      </c>
      <c r="K13" s="314" t="s">
        <v>10</v>
      </c>
      <c r="L13" s="314" t="s">
        <v>10</v>
      </c>
      <c r="M13" s="314" t="s">
        <v>10</v>
      </c>
      <c r="N13" s="314" t="s">
        <v>10</v>
      </c>
      <c r="O13" s="314" t="s">
        <v>10</v>
      </c>
      <c r="P13" s="314" t="s">
        <v>10</v>
      </c>
      <c r="Q13" s="314" t="s">
        <v>10</v>
      </c>
      <c r="R13" s="314" t="s">
        <v>10</v>
      </c>
      <c r="S13" s="314" t="s">
        <v>11</v>
      </c>
      <c r="T13" s="314" t="s">
        <v>161</v>
      </c>
      <c r="U13" s="314" t="s">
        <v>84</v>
      </c>
      <c r="V13" s="314" t="s">
        <v>85</v>
      </c>
      <c r="W13" s="314" t="s">
        <v>87</v>
      </c>
      <c r="X13" s="315"/>
      <c r="Y13" s="316" t="s">
        <v>3</v>
      </c>
    </row>
    <row r="14" spans="1:26" ht="15" customHeight="1">
      <c r="A14" s="321"/>
      <c r="B14" s="322" t="s">
        <v>4</v>
      </c>
      <c r="C14" s="322" t="s">
        <v>5</v>
      </c>
      <c r="D14" s="322" t="s">
        <v>6</v>
      </c>
      <c r="E14" s="322" t="s">
        <v>6</v>
      </c>
      <c r="F14" s="322" t="s">
        <v>6</v>
      </c>
      <c r="G14" s="322" t="s">
        <v>6</v>
      </c>
      <c r="H14" s="322" t="s">
        <v>6</v>
      </c>
      <c r="I14" s="322" t="s">
        <v>6</v>
      </c>
      <c r="J14" s="322" t="s">
        <v>6</v>
      </c>
      <c r="K14" s="322" t="s">
        <v>6</v>
      </c>
      <c r="L14" s="322" t="s">
        <v>6</v>
      </c>
      <c r="M14" s="322" t="s">
        <v>6</v>
      </c>
      <c r="N14" s="322" t="s">
        <v>6</v>
      </c>
      <c r="O14" s="322" t="s">
        <v>6</v>
      </c>
      <c r="P14" s="322" t="s">
        <v>6</v>
      </c>
      <c r="Q14" s="322" t="s">
        <v>6</v>
      </c>
      <c r="R14" s="322" t="s">
        <v>6</v>
      </c>
      <c r="S14" s="322" t="s">
        <v>7</v>
      </c>
      <c r="T14" s="322"/>
      <c r="U14" s="322"/>
      <c r="V14" s="322"/>
      <c r="W14" s="101" t="s">
        <v>154</v>
      </c>
      <c r="X14" s="30" t="s">
        <v>162</v>
      </c>
      <c r="Y14" s="317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1">
        <v>1555.4</v>
      </c>
      <c r="X21" s="71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1">
        <v>192.2</v>
      </c>
      <c r="X22" s="71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1">
        <v>50</v>
      </c>
      <c r="X24" s="71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1">
        <v>0.2</v>
      </c>
      <c r="X25" s="71">
        <v>0.2</v>
      </c>
      <c r="Y25" s="13"/>
    </row>
    <row r="26" spans="1:42" ht="49.5" customHeight="1">
      <c r="A26" s="35" t="s">
        <v>103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42</v>
      </c>
      <c r="T26" s="68">
        <v>74.3</v>
      </c>
      <c r="U26" s="68">
        <v>53.5</v>
      </c>
      <c r="V26" s="68">
        <v>53.5</v>
      </c>
      <c r="W26" s="71">
        <v>0</v>
      </c>
      <c r="X26" s="71">
        <v>0</v>
      </c>
      <c r="Y26" s="18">
        <v>53.5</v>
      </c>
      <c r="Z26" s="7">
        <v>53.5</v>
      </c>
    </row>
    <row r="27" spans="1:42" ht="44.25" customHeight="1">
      <c r="A27" s="74" t="s">
        <v>147</v>
      </c>
      <c r="B27" s="75" t="s">
        <v>15</v>
      </c>
      <c r="C27" s="75" t="s">
        <v>146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92">
        <f>T28</f>
        <v>172.1</v>
      </c>
      <c r="U27" s="92">
        <f t="shared" ref="U27:X27" si="5">U28</f>
        <v>114.6</v>
      </c>
      <c r="V27" s="92">
        <f t="shared" si="5"/>
        <v>114.6</v>
      </c>
      <c r="W27" s="92">
        <f t="shared" si="5"/>
        <v>0</v>
      </c>
      <c r="X27" s="92">
        <f t="shared" si="5"/>
        <v>0</v>
      </c>
      <c r="Y27" s="13"/>
    </row>
    <row r="28" spans="1:42" s="5" customFormat="1" ht="98.25" customHeight="1">
      <c r="A28" s="123" t="s">
        <v>185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42</v>
      </c>
      <c r="T28" s="68">
        <v>172.1</v>
      </c>
      <c r="U28" s="68">
        <v>114.6</v>
      </c>
      <c r="V28" s="68">
        <v>114.6</v>
      </c>
      <c r="W28" s="71"/>
      <c r="X28" s="71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100</v>
      </c>
      <c r="U29" s="92">
        <f t="shared" ref="U29:X29" si="6">U30</f>
        <v>0</v>
      </c>
      <c r="V29" s="92">
        <f t="shared" si="6"/>
        <v>0</v>
      </c>
      <c r="W29" s="108">
        <f t="shared" si="6"/>
        <v>0</v>
      </c>
      <c r="X29" s="108">
        <f t="shared" si="6"/>
        <v>0</v>
      </c>
      <c r="Y29" s="13"/>
    </row>
    <row r="30" spans="1:42" ht="33" customHeight="1">
      <c r="A30" s="124" t="s">
        <v>186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100</v>
      </c>
      <c r="U30" s="68"/>
      <c r="V30" s="68"/>
      <c r="W30" s="71">
        <v>0</v>
      </c>
      <c r="X30" s="71">
        <v>0</v>
      </c>
      <c r="Y30" s="13"/>
    </row>
    <row r="31" spans="1:42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3"/>
    </row>
    <row r="33" spans="1:27" ht="19.5" customHeight="1">
      <c r="A33" s="3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886.2</v>
      </c>
      <c r="U33" s="92">
        <f t="shared" ref="U33:X33" si="7">SUM(U34:U43)</f>
        <v>1558</v>
      </c>
      <c r="V33" s="92">
        <f t="shared" si="7"/>
        <v>1558</v>
      </c>
      <c r="W33" s="92">
        <f t="shared" si="7"/>
        <v>1900.45</v>
      </c>
      <c r="X33" s="92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3"/>
    </row>
    <row r="38" spans="1:27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3"/>
    </row>
    <row r="39" spans="1:27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168</v>
      </c>
      <c r="X39" s="71">
        <v>168</v>
      </c>
      <c r="Y39" s="13"/>
    </row>
    <row r="40" spans="1:27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0">
        <v>200</v>
      </c>
      <c r="Z40" s="80">
        <v>200</v>
      </c>
    </row>
    <row r="41" spans="1:27" ht="51" customHeight="1">
      <c r="A41" s="77" t="s">
        <v>41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v>70</v>
      </c>
      <c r="U41" s="68">
        <v>70</v>
      </c>
      <c r="V41" s="68">
        <v>70</v>
      </c>
      <c r="W41" s="71">
        <v>70</v>
      </c>
      <c r="X41" s="71">
        <v>70</v>
      </c>
      <c r="Y41" s="13"/>
    </row>
    <row r="42" spans="1:27" ht="112.5" customHeight="1">
      <c r="A42" s="103" t="s">
        <v>163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990</v>
      </c>
      <c r="X43" s="109">
        <v>1924</v>
      </c>
      <c r="Y43" s="12"/>
    </row>
    <row r="44" spans="1:27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6">
        <f>T45</f>
        <v>971.8</v>
      </c>
      <c r="U44" s="96">
        <f t="shared" ref="U44:X44" si="9">U45</f>
        <v>652.29999999999995</v>
      </c>
      <c r="V44" s="96">
        <f t="shared" si="9"/>
        <v>652.29999999999995</v>
      </c>
      <c r="W44" s="96">
        <f t="shared" si="9"/>
        <v>989.2</v>
      </c>
      <c r="X44" s="96">
        <f t="shared" si="9"/>
        <v>0</v>
      </c>
      <c r="Y44" s="13"/>
    </row>
    <row r="45" spans="1:27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1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1">
        <v>920</v>
      </c>
      <c r="X46" s="71">
        <v>0</v>
      </c>
      <c r="Y46" s="13"/>
    </row>
    <row r="47" spans="1:27" ht="68.25" customHeight="1" thickBot="1">
      <c r="A47" s="122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3">
        <v>61.8</v>
      </c>
      <c r="U47" s="93">
        <v>3.9</v>
      </c>
      <c r="V47" s="93">
        <v>3.9</v>
      </c>
      <c r="W47" s="109">
        <v>69.2</v>
      </c>
      <c r="X47" s="109">
        <v>0</v>
      </c>
      <c r="Y47" s="12"/>
    </row>
    <row r="48" spans="1:27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6">
        <f>T49</f>
        <v>1780</v>
      </c>
      <c r="U48" s="96">
        <f t="shared" ref="U48:X48" si="13">U49</f>
        <v>2338.6</v>
      </c>
      <c r="V48" s="96">
        <f t="shared" si="13"/>
        <v>2338.6</v>
      </c>
      <c r="W48" s="97">
        <f t="shared" si="13"/>
        <v>2353.6999999999998</v>
      </c>
      <c r="X48" s="97">
        <f t="shared" si="13"/>
        <v>2353.6999999999998</v>
      </c>
      <c r="Y48" s="13"/>
    </row>
    <row r="49" spans="1:35" ht="36.75" customHeight="1">
      <c r="A49" s="50" t="s">
        <v>48</v>
      </c>
      <c r="B49" s="51" t="s">
        <v>46</v>
      </c>
      <c r="C49" s="85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4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50</v>
      </c>
      <c r="B50" s="6" t="s">
        <v>46</v>
      </c>
      <c r="C50" s="20" t="s">
        <v>76</v>
      </c>
      <c r="D50" s="6" t="s">
        <v>108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51</v>
      </c>
      <c r="B51" s="6" t="s">
        <v>46</v>
      </c>
      <c r="C51" s="20" t="s">
        <v>150</v>
      </c>
      <c r="D51" s="6" t="s">
        <v>109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137</v>
      </c>
      <c r="B52" s="20" t="s">
        <v>46</v>
      </c>
      <c r="C52" s="20" t="s">
        <v>150</v>
      </c>
      <c r="D52" s="20" t="s">
        <v>149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134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52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6">
        <f>T54+T56</f>
        <v>203.1</v>
      </c>
      <c r="U53" s="96">
        <f t="shared" ref="U53:X53" si="18">U54+U56</f>
        <v>1095.5</v>
      </c>
      <c r="V53" s="96">
        <f t="shared" si="18"/>
        <v>1095.5</v>
      </c>
      <c r="W53" s="97">
        <f t="shared" ref="W53" si="19">W54+W56</f>
        <v>203</v>
      </c>
      <c r="X53" s="97">
        <f t="shared" si="18"/>
        <v>203</v>
      </c>
      <c r="Y53" s="13"/>
    </row>
    <row r="54" spans="1:35" ht="23.25" hidden="1" customHeight="1">
      <c r="A54" s="55" t="s">
        <v>53</v>
      </c>
      <c r="B54" s="56" t="s">
        <v>18</v>
      </c>
      <c r="C54" s="56" t="s">
        <v>49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3">
        <f>W55</f>
        <v>0</v>
      </c>
      <c r="X54" s="83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54</v>
      </c>
      <c r="B55" s="6" t="s">
        <v>18</v>
      </c>
      <c r="C55" s="6" t="s">
        <v>49</v>
      </c>
      <c r="D55" s="6" t="s">
        <v>110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55</v>
      </c>
      <c r="B56" s="6" t="s">
        <v>18</v>
      </c>
      <c r="C56" s="6" t="s">
        <v>56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56</v>
      </c>
      <c r="D57" s="118" t="s">
        <v>100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131</v>
      </c>
      <c r="B58" s="49" t="s">
        <v>18</v>
      </c>
      <c r="C58" s="49" t="s">
        <v>56</v>
      </c>
      <c r="D58" s="119" t="s">
        <v>132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 t="s">
        <v>20</v>
      </c>
      <c r="T58" s="93">
        <v>3.1</v>
      </c>
      <c r="U58" s="93">
        <v>3</v>
      </c>
      <c r="V58" s="93">
        <v>3</v>
      </c>
      <c r="W58" s="109">
        <v>3</v>
      </c>
      <c r="X58" s="109">
        <v>3</v>
      </c>
      <c r="Y58" s="13"/>
    </row>
    <row r="59" spans="1:35" ht="27" customHeight="1" thickBot="1">
      <c r="A59" s="52" t="s">
        <v>57</v>
      </c>
      <c r="B59" s="53" t="s">
        <v>58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6">
        <f>T60+T62+T66</f>
        <v>19574.7</v>
      </c>
      <c r="U59" s="96">
        <f t="shared" ref="U59:Z59" si="24">U60+U62+U66</f>
        <v>4472.5</v>
      </c>
      <c r="V59" s="96">
        <f t="shared" si="24"/>
        <v>4472.5</v>
      </c>
      <c r="W59" s="96">
        <f t="shared" si="24"/>
        <v>14932.5</v>
      </c>
      <c r="X59" s="96">
        <f>X60+X62+X66</f>
        <v>12720.35</v>
      </c>
      <c r="Y59" s="96">
        <f t="shared" si="24"/>
        <v>0</v>
      </c>
      <c r="Z59" s="96" t="e">
        <f t="shared" si="24"/>
        <v>#REF!</v>
      </c>
    </row>
    <row r="60" spans="1:35" ht="27.75" customHeight="1">
      <c r="A60" s="57" t="s">
        <v>59</v>
      </c>
      <c r="B60" s="58" t="s">
        <v>58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8">
        <f>T61</f>
        <v>200</v>
      </c>
      <c r="U60" s="98">
        <f t="shared" ref="U60:X60" si="25">U61</f>
        <v>0</v>
      </c>
      <c r="V60" s="98">
        <f t="shared" si="25"/>
        <v>0</v>
      </c>
      <c r="W60" s="98">
        <f t="shared" si="25"/>
        <v>200</v>
      </c>
      <c r="X60" s="98">
        <f t="shared" si="25"/>
        <v>200</v>
      </c>
      <c r="Y60" s="13"/>
      <c r="AI60" s="26">
        <v>1</v>
      </c>
    </row>
    <row r="61" spans="1:35" ht="93" customHeight="1">
      <c r="A61" s="36" t="s">
        <v>60</v>
      </c>
      <c r="B61" s="6" t="s">
        <v>58</v>
      </c>
      <c r="C61" s="6" t="s">
        <v>15</v>
      </c>
      <c r="D61" s="6" t="s">
        <v>111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1">
        <v>200</v>
      </c>
      <c r="X61" s="71">
        <v>200</v>
      </c>
      <c r="Y61" s="13"/>
    </row>
    <row r="62" spans="1:35" ht="19.5" customHeight="1">
      <c r="A62" s="37" t="s">
        <v>83</v>
      </c>
      <c r="B62" s="25" t="s">
        <v>58</v>
      </c>
      <c r="C62" s="25" t="s">
        <v>44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99">
        <f>W65+W63+W64</f>
        <v>500.5</v>
      </c>
      <c r="X62" s="99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145</v>
      </c>
      <c r="B63" s="67" t="s">
        <v>58</v>
      </c>
      <c r="C63" s="67" t="s">
        <v>44</v>
      </c>
      <c r="D63" s="23" t="s">
        <v>138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42</v>
      </c>
      <c r="T63" s="68">
        <v>500.5</v>
      </c>
      <c r="U63" s="68">
        <v>500.5</v>
      </c>
      <c r="V63" s="68">
        <v>500.5</v>
      </c>
      <c r="W63" s="71">
        <v>500.5</v>
      </c>
      <c r="X63" s="71">
        <v>500.5</v>
      </c>
      <c r="Y63" s="13"/>
      <c r="Z63" s="8"/>
    </row>
    <row r="64" spans="1:35" ht="132" hidden="1" customHeight="1">
      <c r="A64" s="76" t="s">
        <v>148</v>
      </c>
      <c r="B64" s="67" t="s">
        <v>58</v>
      </c>
      <c r="C64" s="67" t="s">
        <v>44</v>
      </c>
      <c r="D64" s="72" t="s">
        <v>141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134</v>
      </c>
      <c r="T64" s="68">
        <v>0</v>
      </c>
      <c r="U64" s="68"/>
      <c r="V64" s="68"/>
      <c r="W64" s="71">
        <v>0</v>
      </c>
      <c r="X64" s="71">
        <v>0</v>
      </c>
      <c r="Y64" s="13"/>
      <c r="Z64" s="8"/>
    </row>
    <row r="65" spans="1:31" ht="114.75" hidden="1" customHeight="1">
      <c r="A65" s="76" t="s">
        <v>135</v>
      </c>
      <c r="B65" s="72" t="s">
        <v>58</v>
      </c>
      <c r="C65" s="72" t="s">
        <v>44</v>
      </c>
      <c r="D65" s="72" t="s">
        <v>133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134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61</v>
      </c>
      <c r="B66" s="25" t="s">
        <v>58</v>
      </c>
      <c r="C66" s="25" t="s">
        <v>46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7" t="s">
        <v>171</v>
      </c>
      <c r="B67" s="6" t="s">
        <v>58</v>
      </c>
      <c r="C67" s="6" t="s">
        <v>46</v>
      </c>
      <c r="D67" s="6" t="s">
        <v>170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134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6"/>
      <c r="AE67" s="27"/>
    </row>
    <row r="68" spans="1:31" ht="95.25" customHeight="1">
      <c r="A68" s="36" t="s">
        <v>136</v>
      </c>
      <c r="B68" s="6" t="s">
        <v>58</v>
      </c>
      <c r="C68" s="6" t="s">
        <v>46</v>
      </c>
      <c r="D68" s="6" t="s">
        <v>112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1">
        <v>40</v>
      </c>
      <c r="X68" s="71">
        <v>40</v>
      </c>
      <c r="Y68" s="12"/>
    </row>
    <row r="69" spans="1:31" ht="82.5" customHeight="1">
      <c r="A69" s="33" t="s">
        <v>62</v>
      </c>
      <c r="B69" s="6" t="s">
        <v>58</v>
      </c>
      <c r="C69" s="6" t="s">
        <v>46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114</v>
      </c>
      <c r="B70" s="6" t="s">
        <v>58</v>
      </c>
      <c r="C70" s="6" t="s">
        <v>46</v>
      </c>
      <c r="D70" s="6" t="s">
        <v>115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62</v>
      </c>
      <c r="B71" s="6" t="s">
        <v>58</v>
      </c>
      <c r="C71" s="6" t="s">
        <v>46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1">
        <v>2213</v>
      </c>
      <c r="X71" s="71">
        <v>2323.6999999999998</v>
      </c>
      <c r="Y71" s="13"/>
    </row>
    <row r="72" spans="1:31" ht="81" customHeight="1">
      <c r="A72" s="33" t="s">
        <v>117</v>
      </c>
      <c r="B72" s="6" t="s">
        <v>58</v>
      </c>
      <c r="C72" s="6" t="s">
        <v>46</v>
      </c>
      <c r="D72" s="6" t="s">
        <v>118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63</v>
      </c>
      <c r="B73" s="6" t="s">
        <v>58</v>
      </c>
      <c r="C73" s="6" t="s">
        <v>46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1">
        <v>1100</v>
      </c>
      <c r="X73" s="71">
        <v>1100</v>
      </c>
      <c r="Y73" s="13"/>
    </row>
    <row r="74" spans="1:31" ht="75.75" customHeight="1">
      <c r="A74" s="33" t="s">
        <v>64</v>
      </c>
      <c r="B74" s="6" t="s">
        <v>58</v>
      </c>
      <c r="C74" s="6" t="s">
        <v>46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6" t="s">
        <v>142</v>
      </c>
      <c r="B75" s="72" t="s">
        <v>58</v>
      </c>
      <c r="C75" s="72" t="s">
        <v>46</v>
      </c>
      <c r="D75" s="72" t="s">
        <v>143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250</v>
      </c>
      <c r="U75" s="68"/>
      <c r="V75" s="68"/>
      <c r="W75" s="71">
        <v>242</v>
      </c>
      <c r="X75" s="71">
        <v>0</v>
      </c>
      <c r="Y75" s="13"/>
    </row>
    <row r="76" spans="1:31" ht="80.25" customHeight="1">
      <c r="A76" s="36" t="s">
        <v>174</v>
      </c>
      <c r="B76" s="6" t="s">
        <v>58</v>
      </c>
      <c r="C76" s="6" t="s">
        <v>46</v>
      </c>
      <c r="D76" s="6" t="s">
        <v>121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1">
        <v>70</v>
      </c>
      <c r="X76" s="71">
        <v>70</v>
      </c>
      <c r="Y76" s="13"/>
    </row>
    <row r="77" spans="1:31" ht="78.75" customHeight="1">
      <c r="A77" s="33" t="s">
        <v>65</v>
      </c>
      <c r="B77" s="6" t="s">
        <v>58</v>
      </c>
      <c r="C77" s="6" t="s">
        <v>46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0"/>
      <c r="V77" s="110"/>
      <c r="W77" s="71">
        <v>100</v>
      </c>
      <c r="X77" s="71">
        <v>100</v>
      </c>
      <c r="Y77" s="12"/>
    </row>
    <row r="78" spans="1:31" ht="97.5" customHeight="1">
      <c r="A78" s="36" t="s">
        <v>165</v>
      </c>
      <c r="B78" s="6" t="s">
        <v>58</v>
      </c>
      <c r="C78" s="6" t="s">
        <v>46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0"/>
      <c r="V78" s="110"/>
      <c r="W78" s="71">
        <v>4900</v>
      </c>
      <c r="X78" s="71">
        <v>4800</v>
      </c>
      <c r="Y78" s="13"/>
    </row>
    <row r="79" spans="1:31" ht="79.5" customHeight="1">
      <c r="A79" s="36" t="s">
        <v>175</v>
      </c>
      <c r="B79" s="6" t="s">
        <v>58</v>
      </c>
      <c r="C79" s="6" t="s">
        <v>46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4" t="s">
        <v>166</v>
      </c>
      <c r="B80" s="62" t="s">
        <v>58</v>
      </c>
      <c r="C80" s="62" t="s">
        <v>46</v>
      </c>
      <c r="D80" s="62" t="s">
        <v>167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3">
        <v>3256.6</v>
      </c>
      <c r="U80" s="93"/>
      <c r="V80" s="93"/>
      <c r="W80" s="93">
        <v>2195</v>
      </c>
      <c r="X80" s="93">
        <v>0</v>
      </c>
      <c r="Y80" s="13"/>
    </row>
    <row r="81" spans="1:26" ht="79.5" customHeight="1">
      <c r="A81" s="105" t="s">
        <v>168</v>
      </c>
      <c r="B81" s="62" t="s">
        <v>58</v>
      </c>
      <c r="C81" s="62" t="s">
        <v>46</v>
      </c>
      <c r="D81" s="62" t="s">
        <v>169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3">
        <v>750</v>
      </c>
      <c r="U81" s="93"/>
      <c r="V81" s="93"/>
      <c r="W81" s="93">
        <v>0</v>
      </c>
      <c r="X81" s="93">
        <v>0</v>
      </c>
      <c r="Y81" s="13"/>
    </row>
    <row r="82" spans="1:26" ht="76.5" customHeight="1">
      <c r="A82" s="69" t="s">
        <v>86</v>
      </c>
      <c r="B82" s="49" t="s">
        <v>58</v>
      </c>
      <c r="C82" s="49" t="s">
        <v>46</v>
      </c>
      <c r="D82" s="49" t="s">
        <v>125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3">
        <v>1200</v>
      </c>
      <c r="U82" s="93">
        <v>200</v>
      </c>
      <c r="V82" s="93">
        <v>200</v>
      </c>
      <c r="W82" s="93">
        <v>0</v>
      </c>
      <c r="X82" s="93">
        <v>0</v>
      </c>
      <c r="Y82" s="13"/>
    </row>
    <row r="83" spans="1:26" ht="76.5" hidden="1" customHeight="1">
      <c r="A83" s="36" t="s">
        <v>140</v>
      </c>
      <c r="B83" s="20" t="s">
        <v>58</v>
      </c>
      <c r="C83" s="20" t="s">
        <v>46</v>
      </c>
      <c r="D83" s="20" t="s">
        <v>139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1" t="s">
        <v>66</v>
      </c>
      <c r="B84" s="82" t="s">
        <v>67</v>
      </c>
      <c r="C84" s="82" t="s">
        <v>16</v>
      </c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100">
        <f>T85</f>
        <v>50</v>
      </c>
      <c r="U84" s="100">
        <f t="shared" ref="U84:X85" si="31">U85</f>
        <v>50</v>
      </c>
      <c r="V84" s="100">
        <f t="shared" si="31"/>
        <v>50</v>
      </c>
      <c r="W84" s="100">
        <f t="shared" si="31"/>
        <v>50</v>
      </c>
      <c r="X84" s="100">
        <f t="shared" si="31"/>
        <v>50</v>
      </c>
      <c r="Y84" s="12"/>
    </row>
    <row r="85" spans="1:26" ht="32.25" customHeight="1">
      <c r="A85" s="50" t="s">
        <v>68</v>
      </c>
      <c r="B85" s="51" t="s">
        <v>67</v>
      </c>
      <c r="C85" s="51" t="s">
        <v>58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69" t="s">
        <v>69</v>
      </c>
      <c r="B86" s="49" t="s">
        <v>67</v>
      </c>
      <c r="C86" s="49" t="s">
        <v>58</v>
      </c>
      <c r="D86" s="49" t="s">
        <v>126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3">
        <v>50</v>
      </c>
      <c r="U86" s="93">
        <v>50</v>
      </c>
      <c r="V86" s="93">
        <v>50</v>
      </c>
      <c r="W86" s="93">
        <v>50</v>
      </c>
      <c r="X86" s="93">
        <v>50</v>
      </c>
      <c r="Y86" s="13"/>
    </row>
    <row r="87" spans="1:26" ht="25.5" customHeight="1" thickBot="1">
      <c r="A87" s="52" t="s">
        <v>70</v>
      </c>
      <c r="B87" s="53" t="s">
        <v>71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6">
        <f>T88</f>
        <v>2781</v>
      </c>
      <c r="U87" s="96">
        <f t="shared" ref="U87:X87" si="33">U88</f>
        <v>0</v>
      </c>
      <c r="V87" s="96">
        <f t="shared" si="33"/>
        <v>0</v>
      </c>
      <c r="W87" s="96">
        <f t="shared" si="33"/>
        <v>2752.8</v>
      </c>
      <c r="X87" s="96">
        <f t="shared" si="33"/>
        <v>2896.2</v>
      </c>
      <c r="Y87" s="12"/>
    </row>
    <row r="88" spans="1:26" ht="22.5" customHeight="1">
      <c r="A88" s="50" t="s">
        <v>72</v>
      </c>
      <c r="B88" s="51" t="s">
        <v>71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4">
        <f t="shared" si="34"/>
        <v>2752.8</v>
      </c>
      <c r="X88" s="84">
        <f t="shared" si="34"/>
        <v>2896.2</v>
      </c>
      <c r="Y88" s="70">
        <f t="shared" si="34"/>
        <v>0</v>
      </c>
      <c r="Z88" s="61">
        <f t="shared" si="34"/>
        <v>0</v>
      </c>
    </row>
    <row r="89" spans="1:26" ht="84.75" customHeight="1">
      <c r="A89" s="33" t="s">
        <v>73</v>
      </c>
      <c r="B89" s="6" t="s">
        <v>71</v>
      </c>
      <c r="C89" s="6" t="s">
        <v>15</v>
      </c>
      <c r="D89" s="6" t="s">
        <v>127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74</v>
      </c>
      <c r="T89" s="68">
        <v>2781</v>
      </c>
      <c r="U89" s="68"/>
      <c r="V89" s="68"/>
      <c r="W89" s="71">
        <v>2752.8</v>
      </c>
      <c r="X89" s="71">
        <v>2896.2</v>
      </c>
      <c r="Y89" s="13"/>
    </row>
    <row r="90" spans="1:26" ht="73.5" customHeight="1" thickBot="1">
      <c r="A90" s="102" t="s">
        <v>158</v>
      </c>
      <c r="B90" s="90" t="s">
        <v>71</v>
      </c>
      <c r="C90" s="90" t="s">
        <v>15</v>
      </c>
      <c r="D90" s="91" t="s">
        <v>155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90" t="s">
        <v>42</v>
      </c>
      <c r="T90" s="87">
        <v>0</v>
      </c>
      <c r="U90" s="87"/>
      <c r="V90" s="87"/>
      <c r="W90" s="88">
        <v>0</v>
      </c>
      <c r="X90" s="88">
        <v>0</v>
      </c>
      <c r="Y90" s="89"/>
    </row>
    <row r="91" spans="1:26" ht="24.75" customHeight="1" thickBot="1">
      <c r="A91" s="52" t="s">
        <v>75</v>
      </c>
      <c r="B91" s="53" t="s">
        <v>76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6">
        <f>T92</f>
        <v>300</v>
      </c>
      <c r="U91" s="96">
        <f t="shared" ref="U91:X91" si="35">U92</f>
        <v>0</v>
      </c>
      <c r="V91" s="96">
        <f t="shared" si="35"/>
        <v>0</v>
      </c>
      <c r="W91" s="97">
        <f t="shared" si="35"/>
        <v>300</v>
      </c>
      <c r="X91" s="97">
        <f t="shared" si="35"/>
        <v>300</v>
      </c>
      <c r="Y91" s="19"/>
    </row>
    <row r="92" spans="1:26" ht="29.25" customHeight="1">
      <c r="A92" s="50" t="s">
        <v>77</v>
      </c>
      <c r="B92" s="51" t="s">
        <v>76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4">
        <f t="shared" si="36"/>
        <v>300</v>
      </c>
      <c r="X92" s="84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78</v>
      </c>
      <c r="B93" s="49" t="s">
        <v>76</v>
      </c>
      <c r="C93" s="49" t="s">
        <v>15</v>
      </c>
      <c r="D93" s="49" t="s">
        <v>128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79</v>
      </c>
      <c r="T93" s="93">
        <v>300</v>
      </c>
      <c r="U93" s="111"/>
      <c r="V93" s="111"/>
      <c r="W93" s="109">
        <v>300</v>
      </c>
      <c r="X93" s="109">
        <v>300</v>
      </c>
      <c r="Y93" s="19"/>
    </row>
    <row r="94" spans="1:26" ht="21" customHeight="1" thickBot="1">
      <c r="A94" s="52" t="s">
        <v>80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6">
        <f>T95</f>
        <v>150</v>
      </c>
      <c r="U94" s="96">
        <f t="shared" ref="U94:Z95" si="37">U95</f>
        <v>0</v>
      </c>
      <c r="V94" s="96">
        <f t="shared" si="37"/>
        <v>0</v>
      </c>
      <c r="W94" s="97">
        <f t="shared" si="37"/>
        <v>494.7</v>
      </c>
      <c r="X94" s="97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81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82</v>
      </c>
      <c r="B96" s="39" t="s">
        <v>31</v>
      </c>
      <c r="C96" s="39" t="s">
        <v>15</v>
      </c>
      <c r="D96" s="39" t="s">
        <v>129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0" t="s">
        <v>20</v>
      </c>
      <c r="T96" s="112">
        <v>150</v>
      </c>
      <c r="U96" s="113"/>
      <c r="V96" s="113"/>
      <c r="W96" s="114">
        <v>494.7</v>
      </c>
      <c r="X96" s="114">
        <v>1250.8</v>
      </c>
      <c r="Y96" s="19"/>
    </row>
    <row r="104" spans="1:4" ht="21" customHeight="1">
      <c r="A104" s="115" t="s">
        <v>172</v>
      </c>
      <c r="B104" s="116"/>
      <c r="C104" s="116"/>
      <c r="D104" s="116" t="s">
        <v>173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O106"/>
  <sheetViews>
    <sheetView showGridLines="0" tabSelected="1" zoomScale="71" zoomScaleNormal="71" workbookViewId="0">
      <selection activeCell="X106" sqref="A1:Y106"/>
    </sheetView>
  </sheetViews>
  <sheetFormatPr defaultRowHeight="10.15" customHeight="1"/>
  <cols>
    <col min="1" max="1" width="85.28515625" style="125" customWidth="1"/>
    <col min="2" max="2" width="5.42578125" style="125" customWidth="1"/>
    <col min="3" max="3" width="4.7109375" style="125" customWidth="1"/>
    <col min="4" max="4" width="15.85546875" style="125" bestFit="1" customWidth="1"/>
    <col min="5" max="18" width="0" style="125" hidden="1" customWidth="1"/>
    <col min="19" max="19" width="6.85546875" style="125" customWidth="1"/>
    <col min="20" max="20" width="18.42578125" style="125" customWidth="1"/>
    <col min="21" max="21" width="8" style="125" hidden="1" customWidth="1"/>
    <col min="22" max="22" width="13" style="125" hidden="1" customWidth="1"/>
    <col min="23" max="23" width="16.85546875" style="125" customWidth="1"/>
    <col min="24" max="24" width="18.5703125" style="125" customWidth="1"/>
    <col min="25" max="25" width="8" style="125" hidden="1" customWidth="1"/>
    <col min="26" max="26" width="0" style="125" hidden="1" customWidth="1"/>
    <col min="27" max="27" width="9.140625" style="127"/>
    <col min="28" max="28" width="13" style="127" hidden="1" customWidth="1"/>
    <col min="29" max="30" width="0" style="127" hidden="1" customWidth="1"/>
    <col min="31" max="41" width="9.140625" style="127"/>
    <col min="42" max="16384" width="9.140625" style="125"/>
  </cols>
  <sheetData>
    <row r="2" spans="1:26" ht="21" customHeight="1">
      <c r="X2" s="126"/>
    </row>
    <row r="3" spans="1:26" ht="16.7" customHeight="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9"/>
      <c r="U3" s="129"/>
      <c r="V3" s="129"/>
      <c r="W3" s="129"/>
      <c r="X3" s="129" t="s">
        <v>157</v>
      </c>
      <c r="Y3" s="129"/>
    </row>
    <row r="4" spans="1:26" ht="16.7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9"/>
      <c r="U4" s="129"/>
      <c r="V4" s="129"/>
      <c r="W4" s="129"/>
      <c r="X4" s="129" t="s">
        <v>188</v>
      </c>
      <c r="Y4" s="129"/>
    </row>
    <row r="5" spans="1:26" ht="16.7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9"/>
      <c r="U5" s="129"/>
      <c r="V5" s="129"/>
      <c r="W5" s="129"/>
      <c r="X5" s="129" t="s">
        <v>0</v>
      </c>
      <c r="Y5" s="129"/>
    </row>
    <row r="6" spans="1:26" ht="16.7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9"/>
      <c r="U6" s="129"/>
      <c r="V6" s="129"/>
      <c r="W6" s="129"/>
      <c r="X6" s="129" t="s">
        <v>1</v>
      </c>
      <c r="Y6" s="129"/>
    </row>
    <row r="7" spans="1:26" ht="16.7" customHeight="1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9"/>
      <c r="U7" s="129"/>
      <c r="V7" s="129"/>
      <c r="W7" s="129"/>
      <c r="X7" s="129" t="s">
        <v>189</v>
      </c>
      <c r="Y7" s="129"/>
    </row>
    <row r="8" spans="1:26" ht="16.7" customHeight="1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9"/>
      <c r="U8" s="129"/>
      <c r="V8" s="129"/>
      <c r="W8" s="129"/>
      <c r="X8" s="129" t="s">
        <v>190</v>
      </c>
      <c r="Y8" s="129"/>
    </row>
    <row r="9" spans="1:26" ht="12" customHeight="1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9"/>
      <c r="U9" s="129"/>
      <c r="V9" s="129"/>
      <c r="W9" s="129"/>
      <c r="X9" s="129"/>
      <c r="Y9" s="129"/>
    </row>
    <row r="10" spans="1:26" ht="78.75" customHeight="1">
      <c r="A10" s="327" t="s">
        <v>272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</row>
    <row r="11" spans="1:26" ht="8.25" customHeight="1"/>
    <row r="12" spans="1:26" ht="19.5" customHeight="1" thickBot="1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328" t="s">
        <v>2</v>
      </c>
      <c r="X12" s="328"/>
      <c r="Y12" s="130"/>
    </row>
    <row r="13" spans="1:26" ht="15" customHeight="1">
      <c r="A13" s="329" t="s">
        <v>12</v>
      </c>
      <c r="B13" s="323" t="s">
        <v>8</v>
      </c>
      <c r="C13" s="323" t="s">
        <v>9</v>
      </c>
      <c r="D13" s="323" t="s">
        <v>10</v>
      </c>
      <c r="E13" s="323" t="s">
        <v>10</v>
      </c>
      <c r="F13" s="323" t="s">
        <v>10</v>
      </c>
      <c r="G13" s="323" t="s">
        <v>10</v>
      </c>
      <c r="H13" s="323" t="s">
        <v>10</v>
      </c>
      <c r="I13" s="323" t="s">
        <v>10</v>
      </c>
      <c r="J13" s="323" t="s">
        <v>10</v>
      </c>
      <c r="K13" s="323" t="s">
        <v>10</v>
      </c>
      <c r="L13" s="323" t="s">
        <v>10</v>
      </c>
      <c r="M13" s="323" t="s">
        <v>10</v>
      </c>
      <c r="N13" s="323" t="s">
        <v>10</v>
      </c>
      <c r="O13" s="323" t="s">
        <v>10</v>
      </c>
      <c r="P13" s="323" t="s">
        <v>10</v>
      </c>
      <c r="Q13" s="323" t="s">
        <v>10</v>
      </c>
      <c r="R13" s="323" t="s">
        <v>10</v>
      </c>
      <c r="S13" s="323" t="s">
        <v>11</v>
      </c>
      <c r="T13" s="323" t="s">
        <v>192</v>
      </c>
      <c r="U13" s="323" t="s">
        <v>84</v>
      </c>
      <c r="V13" s="323" t="s">
        <v>85</v>
      </c>
      <c r="W13" s="323" t="s">
        <v>87</v>
      </c>
      <c r="X13" s="324"/>
      <c r="Y13" s="325" t="s">
        <v>3</v>
      </c>
    </row>
    <row r="14" spans="1:26" ht="15" customHeight="1">
      <c r="A14" s="330"/>
      <c r="B14" s="331" t="s">
        <v>4</v>
      </c>
      <c r="C14" s="331" t="s">
        <v>5</v>
      </c>
      <c r="D14" s="331" t="s">
        <v>6</v>
      </c>
      <c r="E14" s="331" t="s">
        <v>6</v>
      </c>
      <c r="F14" s="331" t="s">
        <v>6</v>
      </c>
      <c r="G14" s="331" t="s">
        <v>6</v>
      </c>
      <c r="H14" s="331" t="s">
        <v>6</v>
      </c>
      <c r="I14" s="331" t="s">
        <v>6</v>
      </c>
      <c r="J14" s="331" t="s">
        <v>6</v>
      </c>
      <c r="K14" s="331" t="s">
        <v>6</v>
      </c>
      <c r="L14" s="331" t="s">
        <v>6</v>
      </c>
      <c r="M14" s="331" t="s">
        <v>6</v>
      </c>
      <c r="N14" s="331" t="s">
        <v>6</v>
      </c>
      <c r="O14" s="331" t="s">
        <v>6</v>
      </c>
      <c r="P14" s="331" t="s">
        <v>6</v>
      </c>
      <c r="Q14" s="331" t="s">
        <v>6</v>
      </c>
      <c r="R14" s="331" t="s">
        <v>6</v>
      </c>
      <c r="S14" s="331" t="s">
        <v>7</v>
      </c>
      <c r="T14" s="331"/>
      <c r="U14" s="331"/>
      <c r="V14" s="331"/>
      <c r="W14" s="160" t="s">
        <v>191</v>
      </c>
      <c r="X14" s="131" t="s">
        <v>193</v>
      </c>
      <c r="Y14" s="326"/>
    </row>
    <row r="15" spans="1:26" ht="15" hidden="1" customHeight="1">
      <c r="A15" s="132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4"/>
      <c r="Y15" s="135"/>
    </row>
    <row r="16" spans="1:26" ht="25.5" customHeight="1" thickBot="1">
      <c r="A16" s="136" t="s">
        <v>13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8">
        <f>T17+T43+T47+T55+T61+T86+T89+T92+T95</f>
        <v>40999.300000000003</v>
      </c>
      <c r="U16" s="138">
        <f>U17+U43+U47+U55+U61+U86+U89+U92+U95+U95</f>
        <v>10146</v>
      </c>
      <c r="V16" s="138">
        <f>V17+V43+V47+V55+V61+V86+V89+V92+V95+V95</f>
        <v>10146</v>
      </c>
      <c r="W16" s="138">
        <f>W17+W43+W47+W55+W61+W86+W89+W92+W95</f>
        <v>40462.700000000004</v>
      </c>
      <c r="X16" s="138">
        <f>X17+X43+X47+X55+X61+X86+X89+X92+X95</f>
        <v>39694.699999999997</v>
      </c>
      <c r="Y16" s="139"/>
      <c r="Z16" s="140">
        <f>T17+T43+T47+T55+T61+T89+T92+T95</f>
        <v>40949.300000000003</v>
      </c>
    </row>
    <row r="17" spans="1:26" s="127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T18+T26+T28+T30+T32</f>
        <v>20183.2</v>
      </c>
      <c r="U17" s="48">
        <f t="shared" ref="U17:X17" si="0">U18+U26+U28+U30+U32</f>
        <v>1649.1</v>
      </c>
      <c r="V17" s="48">
        <f t="shared" si="0"/>
        <v>1649.1</v>
      </c>
      <c r="W17" s="48">
        <f t="shared" si="0"/>
        <v>20118.500000000004</v>
      </c>
      <c r="X17" s="48">
        <f t="shared" si="0"/>
        <v>19780.3</v>
      </c>
      <c r="Y17" s="161" t="e">
        <f>Y18+Y28+Y30+Y32+Y26</f>
        <v>#REF!</v>
      </c>
      <c r="Z17" s="161" t="e">
        <f>Z18+Z28+Z30+Z32+Z26</f>
        <v>#REF!</v>
      </c>
    </row>
    <row r="18" spans="1:26" ht="63" customHeight="1">
      <c r="A18" s="242" t="s">
        <v>17</v>
      </c>
      <c r="B18" s="232" t="s">
        <v>15</v>
      </c>
      <c r="C18" s="232" t="s">
        <v>18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171">
        <f>SUM(T19:T25)</f>
        <v>18722.600000000002</v>
      </c>
      <c r="U18" s="171">
        <f t="shared" ref="U18:V18" si="1">U19+U20+U21+U22+U23++U24+U25</f>
        <v>76.5</v>
      </c>
      <c r="V18" s="171">
        <f t="shared" si="1"/>
        <v>76.5</v>
      </c>
      <c r="W18" s="171">
        <f>W19+W20+W21+W22+W23+W24+W25</f>
        <v>16693.7</v>
      </c>
      <c r="X18" s="171">
        <f>X19+X20+X21+X22+X23+X24+X25</f>
        <v>16847.2</v>
      </c>
      <c r="Y18" s="171">
        <f t="shared" ref="Y18:Z18" si="2">Y19+Y20+Y21+Y22+Y23++Y24+Y25</f>
        <v>11275.599999999999</v>
      </c>
      <c r="Z18" s="171">
        <f t="shared" si="2"/>
        <v>11275.599999999999</v>
      </c>
    </row>
    <row r="19" spans="1:26" ht="102" customHeight="1">
      <c r="A19" s="168" t="s">
        <v>195</v>
      </c>
      <c r="B19" s="67" t="s">
        <v>15</v>
      </c>
      <c r="C19" s="67" t="s">
        <v>18</v>
      </c>
      <c r="D19" s="166" t="s">
        <v>194</v>
      </c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 t="s">
        <v>20</v>
      </c>
      <c r="T19" s="68">
        <v>50</v>
      </c>
      <c r="U19" s="68">
        <v>20</v>
      </c>
      <c r="V19" s="68">
        <v>20</v>
      </c>
      <c r="W19" s="68">
        <v>50</v>
      </c>
      <c r="X19" s="68">
        <v>50</v>
      </c>
      <c r="Y19" s="141"/>
    </row>
    <row r="20" spans="1:26" ht="84" customHeight="1">
      <c r="A20" s="169" t="s">
        <v>196</v>
      </c>
      <c r="B20" s="67" t="s">
        <v>15</v>
      </c>
      <c r="C20" s="67" t="s">
        <v>18</v>
      </c>
      <c r="D20" s="170" t="s">
        <v>197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 t="s">
        <v>22</v>
      </c>
      <c r="T20" s="309">
        <v>14153.7</v>
      </c>
      <c r="U20" s="309"/>
      <c r="V20" s="309"/>
      <c r="W20" s="309">
        <v>14271.8</v>
      </c>
      <c r="X20" s="309">
        <v>14415.8</v>
      </c>
      <c r="Y20" s="59">
        <f t="shared" ref="Y20:Z20" si="3">7669.9+316.4+632.8+2603</f>
        <v>11222.099999999999</v>
      </c>
      <c r="Z20" s="59">
        <f t="shared" si="3"/>
        <v>11222.099999999999</v>
      </c>
    </row>
    <row r="21" spans="1:26" ht="69" customHeight="1">
      <c r="A21" s="172" t="s">
        <v>270</v>
      </c>
      <c r="B21" s="67" t="s">
        <v>15</v>
      </c>
      <c r="C21" s="67" t="s">
        <v>18</v>
      </c>
      <c r="D21" s="173" t="s">
        <v>199</v>
      </c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 t="s">
        <v>20</v>
      </c>
      <c r="T21" s="309">
        <v>4322</v>
      </c>
      <c r="U21" s="309"/>
      <c r="V21" s="309"/>
      <c r="W21" s="310">
        <v>2251.6999999999998</v>
      </c>
      <c r="X21" s="310">
        <v>2261.1999999999998</v>
      </c>
      <c r="Y21" s="141"/>
    </row>
    <row r="22" spans="1:26" ht="71.25" customHeight="1">
      <c r="A22" s="174" t="s">
        <v>200</v>
      </c>
      <c r="B22" s="67" t="s">
        <v>15</v>
      </c>
      <c r="C22" s="67" t="s">
        <v>18</v>
      </c>
      <c r="D22" s="175" t="s">
        <v>201</v>
      </c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 t="s">
        <v>27</v>
      </c>
      <c r="T22" s="311">
        <v>50</v>
      </c>
      <c r="U22" s="311">
        <v>3</v>
      </c>
      <c r="V22" s="311">
        <v>3</v>
      </c>
      <c r="W22" s="312">
        <v>50</v>
      </c>
      <c r="X22" s="312">
        <v>50</v>
      </c>
      <c r="Y22" s="141"/>
    </row>
    <row r="23" spans="1:26" ht="75.75" customHeight="1">
      <c r="A23" s="178" t="s">
        <v>198</v>
      </c>
      <c r="B23" s="67" t="s">
        <v>15</v>
      </c>
      <c r="C23" s="67" t="s">
        <v>18</v>
      </c>
      <c r="D23" s="179" t="s">
        <v>202</v>
      </c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 t="s">
        <v>20</v>
      </c>
      <c r="T23" s="265">
        <v>70</v>
      </c>
      <c r="U23" s="265"/>
      <c r="V23" s="265"/>
      <c r="W23" s="266">
        <v>70</v>
      </c>
      <c r="X23" s="266">
        <v>70</v>
      </c>
      <c r="Y23" s="141"/>
    </row>
    <row r="24" spans="1:26" ht="113.25" customHeight="1">
      <c r="A24" s="181" t="s">
        <v>203</v>
      </c>
      <c r="B24" s="67" t="s">
        <v>15</v>
      </c>
      <c r="C24" s="67" t="s">
        <v>18</v>
      </c>
      <c r="D24" s="67" t="s">
        <v>94</v>
      </c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 t="s">
        <v>20</v>
      </c>
      <c r="T24" s="68">
        <v>0.2</v>
      </c>
      <c r="U24" s="68"/>
      <c r="V24" s="68"/>
      <c r="W24" s="71">
        <v>0.2</v>
      </c>
      <c r="X24" s="71">
        <v>0.2</v>
      </c>
      <c r="Y24" s="141"/>
    </row>
    <row r="25" spans="1:26" ht="98.25" customHeight="1">
      <c r="A25" s="182" t="s">
        <v>204</v>
      </c>
      <c r="B25" s="67" t="s">
        <v>15</v>
      </c>
      <c r="C25" s="67" t="s">
        <v>18</v>
      </c>
      <c r="D25" s="67" t="s">
        <v>104</v>
      </c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 t="s">
        <v>42</v>
      </c>
      <c r="T25" s="68">
        <v>76.7</v>
      </c>
      <c r="U25" s="68">
        <v>53.5</v>
      </c>
      <c r="V25" s="68">
        <v>53.5</v>
      </c>
      <c r="W25" s="71">
        <v>0</v>
      </c>
      <c r="X25" s="71">
        <v>0</v>
      </c>
      <c r="Y25" s="142">
        <v>53.5</v>
      </c>
      <c r="Z25" s="59">
        <v>53.5</v>
      </c>
    </row>
    <row r="26" spans="1:26" ht="44.25" customHeight="1">
      <c r="A26" s="244" t="s">
        <v>147</v>
      </c>
      <c r="B26" s="228" t="s">
        <v>15</v>
      </c>
      <c r="C26" s="228" t="s">
        <v>146</v>
      </c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243">
        <f>T27</f>
        <v>226.60000000000002</v>
      </c>
      <c r="U26" s="243">
        <f t="shared" ref="U26:X26" si="4">U27</f>
        <v>114.6</v>
      </c>
      <c r="V26" s="243">
        <f t="shared" si="4"/>
        <v>114.6</v>
      </c>
      <c r="W26" s="243">
        <f t="shared" si="4"/>
        <v>0</v>
      </c>
      <c r="X26" s="243">
        <f t="shared" si="4"/>
        <v>0</v>
      </c>
      <c r="Y26" s="141"/>
    </row>
    <row r="27" spans="1:26" ht="93.75" customHeight="1">
      <c r="A27" s="184" t="s">
        <v>205</v>
      </c>
      <c r="B27" s="67" t="s">
        <v>15</v>
      </c>
      <c r="C27" s="67" t="s">
        <v>146</v>
      </c>
      <c r="D27" s="67" t="s">
        <v>105</v>
      </c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 t="s">
        <v>42</v>
      </c>
      <c r="T27" s="68">
        <f>180.4+46.2</f>
        <v>226.60000000000002</v>
      </c>
      <c r="U27" s="68">
        <v>114.6</v>
      </c>
      <c r="V27" s="68">
        <v>114.6</v>
      </c>
      <c r="W27" s="71">
        <v>0</v>
      </c>
      <c r="X27" s="71">
        <v>0</v>
      </c>
      <c r="Y27" s="141"/>
    </row>
    <row r="28" spans="1:26" ht="21.75" customHeight="1">
      <c r="A28" s="251" t="s">
        <v>88</v>
      </c>
      <c r="B28" s="228" t="s">
        <v>15</v>
      </c>
      <c r="C28" s="228" t="s">
        <v>67</v>
      </c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43">
        <f>T29</f>
        <v>0</v>
      </c>
      <c r="U28" s="243">
        <f t="shared" ref="U28:X28" si="5">U29</f>
        <v>0</v>
      </c>
      <c r="V28" s="243">
        <f t="shared" si="5"/>
        <v>0</v>
      </c>
      <c r="W28" s="243">
        <f t="shared" si="5"/>
        <v>1489.9</v>
      </c>
      <c r="X28" s="243">
        <f t="shared" si="5"/>
        <v>0</v>
      </c>
      <c r="Y28" s="141"/>
    </row>
    <row r="29" spans="1:26" ht="70.5" customHeight="1">
      <c r="A29" s="176" t="s">
        <v>184</v>
      </c>
      <c r="B29" s="67" t="s">
        <v>15</v>
      </c>
      <c r="C29" s="67" t="s">
        <v>67</v>
      </c>
      <c r="D29" s="67" t="s">
        <v>95</v>
      </c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 t="s">
        <v>89</v>
      </c>
      <c r="T29" s="267">
        <v>0</v>
      </c>
      <c r="U29" s="267"/>
      <c r="V29" s="267"/>
      <c r="W29" s="268">
        <v>1489.9</v>
      </c>
      <c r="X29" s="268">
        <v>0</v>
      </c>
      <c r="Y29" s="141"/>
    </row>
    <row r="30" spans="1:26" ht="16.7" customHeight="1">
      <c r="A30" s="180" t="s">
        <v>30</v>
      </c>
      <c r="B30" s="228" t="s">
        <v>15</v>
      </c>
      <c r="C30" s="228" t="s">
        <v>31</v>
      </c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243">
        <v>50</v>
      </c>
      <c r="U30" s="243"/>
      <c r="V30" s="243"/>
      <c r="W30" s="202">
        <v>50</v>
      </c>
      <c r="X30" s="202">
        <v>50</v>
      </c>
      <c r="Y30" s="141"/>
    </row>
    <row r="31" spans="1:26" ht="56.25" customHeight="1">
      <c r="A31" s="185" t="s">
        <v>206</v>
      </c>
      <c r="B31" s="67" t="s">
        <v>15</v>
      </c>
      <c r="C31" s="67" t="s">
        <v>31</v>
      </c>
      <c r="D31" s="67" t="s">
        <v>96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 t="s">
        <v>33</v>
      </c>
      <c r="T31" s="68">
        <v>50</v>
      </c>
      <c r="U31" s="68">
        <v>50</v>
      </c>
      <c r="V31" s="68">
        <v>50</v>
      </c>
      <c r="W31" s="71">
        <v>50</v>
      </c>
      <c r="X31" s="71">
        <v>50</v>
      </c>
      <c r="Y31" s="141"/>
    </row>
    <row r="32" spans="1:26" ht="32.25" customHeight="1">
      <c r="A32" s="163" t="s">
        <v>34</v>
      </c>
      <c r="B32" s="228" t="s">
        <v>15</v>
      </c>
      <c r="C32" s="228" t="s">
        <v>35</v>
      </c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243">
        <f>SUM(T33:T42)</f>
        <v>1184</v>
      </c>
      <c r="U32" s="243">
        <f t="shared" ref="U32:V32" si="6">U33+U34+U35+U38+U39+U40+U41+U42</f>
        <v>1458</v>
      </c>
      <c r="V32" s="243">
        <f t="shared" si="6"/>
        <v>1458</v>
      </c>
      <c r="W32" s="243">
        <f>W33+W34+W35+W38+W39+W40+W41+W42</f>
        <v>1884.9</v>
      </c>
      <c r="X32" s="243">
        <f>X33+X34+X35+X38+X39+X40+X41+X42</f>
        <v>2883.1</v>
      </c>
      <c r="Y32" s="17" t="e">
        <f>Y33+Y34+Y35+Y38+Y39+#REF!+Y40+Y25+Y27+Y42</f>
        <v>#REF!</v>
      </c>
      <c r="Z32" s="11" t="e">
        <f>Z33+Z34+Z35+Z38+Z39+#REF!+Z40+Z25+Z27+Z42</f>
        <v>#REF!</v>
      </c>
    </row>
    <row r="33" spans="1:26" ht="78.75" customHeight="1">
      <c r="A33" s="186" t="s">
        <v>207</v>
      </c>
      <c r="B33" s="67" t="s">
        <v>15</v>
      </c>
      <c r="C33" s="67" t="s">
        <v>35</v>
      </c>
      <c r="D33" s="187" t="s">
        <v>208</v>
      </c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 t="s">
        <v>20</v>
      </c>
      <c r="T33" s="269">
        <v>50</v>
      </c>
      <c r="U33" s="269">
        <v>20</v>
      </c>
      <c r="V33" s="269">
        <v>20</v>
      </c>
      <c r="W33" s="270">
        <v>30</v>
      </c>
      <c r="X33" s="270">
        <v>30</v>
      </c>
      <c r="Y33" s="141"/>
    </row>
    <row r="34" spans="1:26" ht="77.25" customHeight="1">
      <c r="A34" s="190" t="s">
        <v>209</v>
      </c>
      <c r="B34" s="67" t="s">
        <v>15</v>
      </c>
      <c r="C34" s="67" t="s">
        <v>35</v>
      </c>
      <c r="D34" s="194" t="s">
        <v>212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 t="s">
        <v>20</v>
      </c>
      <c r="T34" s="68">
        <f>100</f>
        <v>100</v>
      </c>
      <c r="U34" s="68">
        <v>100</v>
      </c>
      <c r="V34" s="68">
        <v>100</v>
      </c>
      <c r="W34" s="68">
        <v>100</v>
      </c>
      <c r="X34" s="68">
        <v>100</v>
      </c>
      <c r="Y34" s="141"/>
    </row>
    <row r="35" spans="1:26" ht="91.5" customHeight="1">
      <c r="A35" s="188" t="s">
        <v>210</v>
      </c>
      <c r="B35" s="67" t="s">
        <v>15</v>
      </c>
      <c r="C35" s="67" t="s">
        <v>35</v>
      </c>
      <c r="D35" s="195" t="s">
        <v>213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 t="s">
        <v>27</v>
      </c>
      <c r="T35" s="281">
        <v>300</v>
      </c>
      <c r="U35" s="281">
        <v>900</v>
      </c>
      <c r="V35" s="281">
        <v>900</v>
      </c>
      <c r="W35" s="281">
        <v>300</v>
      </c>
      <c r="X35" s="281">
        <v>300</v>
      </c>
      <c r="Y35" s="141"/>
    </row>
    <row r="36" spans="1:26" ht="39" hidden="1" customHeight="1">
      <c r="A36" s="148" t="s">
        <v>144</v>
      </c>
      <c r="B36" s="67" t="s">
        <v>15</v>
      </c>
      <c r="C36" s="67" t="s">
        <v>35</v>
      </c>
      <c r="D36" s="67" t="s">
        <v>151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 t="s">
        <v>152</v>
      </c>
      <c r="T36" s="68">
        <v>0</v>
      </c>
      <c r="U36" s="68"/>
      <c r="V36" s="68"/>
      <c r="W36" s="71">
        <v>0</v>
      </c>
      <c r="X36" s="71">
        <v>0</v>
      </c>
      <c r="Y36" s="141"/>
    </row>
    <row r="37" spans="1:26" ht="39" hidden="1" customHeight="1">
      <c r="A37" s="148" t="s">
        <v>144</v>
      </c>
      <c r="B37" s="67" t="s">
        <v>15</v>
      </c>
      <c r="C37" s="67" t="s">
        <v>35</v>
      </c>
      <c r="D37" s="67" t="s">
        <v>153</v>
      </c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 t="s">
        <v>27</v>
      </c>
      <c r="T37" s="68">
        <v>0</v>
      </c>
      <c r="U37" s="68"/>
      <c r="V37" s="68"/>
      <c r="W37" s="71"/>
      <c r="X37" s="71"/>
      <c r="Y37" s="141"/>
    </row>
    <row r="38" spans="1:26" ht="76.5" customHeight="1">
      <c r="A38" s="189" t="s">
        <v>211</v>
      </c>
      <c r="B38" s="67" t="s">
        <v>15</v>
      </c>
      <c r="C38" s="67" t="s">
        <v>35</v>
      </c>
      <c r="D38" s="196" t="s">
        <v>214</v>
      </c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 t="s">
        <v>20</v>
      </c>
      <c r="T38" s="282">
        <v>220</v>
      </c>
      <c r="U38" s="282">
        <v>168</v>
      </c>
      <c r="V38" s="282">
        <v>168</v>
      </c>
      <c r="W38" s="283">
        <v>220</v>
      </c>
      <c r="X38" s="283">
        <v>220</v>
      </c>
      <c r="Y38" s="141"/>
    </row>
    <row r="39" spans="1:26" ht="79.5" customHeight="1">
      <c r="A39" s="197" t="s">
        <v>215</v>
      </c>
      <c r="B39" s="67" t="s">
        <v>15</v>
      </c>
      <c r="C39" s="67" t="s">
        <v>35</v>
      </c>
      <c r="D39" s="198" t="s">
        <v>216</v>
      </c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 t="s">
        <v>20</v>
      </c>
      <c r="T39" s="284">
        <v>100</v>
      </c>
      <c r="U39" s="284">
        <v>200</v>
      </c>
      <c r="V39" s="284">
        <v>200</v>
      </c>
      <c r="W39" s="284">
        <v>100</v>
      </c>
      <c r="X39" s="284">
        <v>100</v>
      </c>
      <c r="Y39" s="59">
        <v>200</v>
      </c>
      <c r="Z39" s="59">
        <v>200</v>
      </c>
    </row>
    <row r="40" spans="1:26" ht="71.25" customHeight="1">
      <c r="A40" s="199" t="s">
        <v>217</v>
      </c>
      <c r="B40" s="67" t="s">
        <v>15</v>
      </c>
      <c r="C40" s="67" t="s">
        <v>35</v>
      </c>
      <c r="D40" s="67" t="s">
        <v>102</v>
      </c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 t="s">
        <v>27</v>
      </c>
      <c r="T40" s="271">
        <v>110</v>
      </c>
      <c r="U40" s="271">
        <v>70</v>
      </c>
      <c r="V40" s="271">
        <v>70</v>
      </c>
      <c r="W40" s="272">
        <v>110</v>
      </c>
      <c r="X40" s="272">
        <v>110</v>
      </c>
      <c r="Y40" s="141"/>
    </row>
    <row r="41" spans="1:26" ht="112.5" customHeight="1">
      <c r="A41" s="201" t="s">
        <v>163</v>
      </c>
      <c r="B41" s="67" t="s">
        <v>15</v>
      </c>
      <c r="C41" s="67" t="s">
        <v>35</v>
      </c>
      <c r="D41" s="67" t="s">
        <v>164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 t="s">
        <v>42</v>
      </c>
      <c r="T41" s="68">
        <v>304</v>
      </c>
      <c r="U41" s="68">
        <f t="shared" ref="U41:X41" si="7">11.6-11.6</f>
        <v>0</v>
      </c>
      <c r="V41" s="68">
        <f t="shared" si="7"/>
        <v>0</v>
      </c>
      <c r="W41" s="68">
        <f t="shared" si="7"/>
        <v>0</v>
      </c>
      <c r="X41" s="68">
        <f t="shared" si="7"/>
        <v>0</v>
      </c>
      <c r="Y41" s="141"/>
    </row>
    <row r="42" spans="1:26" ht="51" customHeight="1" thickBot="1">
      <c r="A42" s="203" t="s">
        <v>218</v>
      </c>
      <c r="B42" s="149" t="s">
        <v>15</v>
      </c>
      <c r="C42" s="149" t="s">
        <v>35</v>
      </c>
      <c r="D42" s="149" t="s">
        <v>106</v>
      </c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 t="s">
        <v>89</v>
      </c>
      <c r="T42" s="273"/>
      <c r="U42" s="280"/>
      <c r="V42" s="280"/>
      <c r="W42" s="285">
        <v>1024.9000000000001</v>
      </c>
      <c r="X42" s="285">
        <v>2023.1</v>
      </c>
      <c r="Y42" s="139"/>
    </row>
    <row r="43" spans="1:26" ht="20.25" customHeight="1" thickBot="1">
      <c r="A43" s="143" t="s">
        <v>43</v>
      </c>
      <c r="B43" s="144" t="s">
        <v>44</v>
      </c>
      <c r="C43" s="144" t="s">
        <v>16</v>
      </c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96">
        <f>T44</f>
        <v>1202.5</v>
      </c>
      <c r="U43" s="96">
        <f t="shared" ref="U43:X43" si="8">U44</f>
        <v>652.29999999999995</v>
      </c>
      <c r="V43" s="96">
        <f t="shared" si="8"/>
        <v>652.29999999999995</v>
      </c>
      <c r="W43" s="96">
        <f t="shared" si="8"/>
        <v>1312.4</v>
      </c>
      <c r="X43" s="96">
        <f t="shared" si="8"/>
        <v>0</v>
      </c>
      <c r="Y43" s="141"/>
    </row>
    <row r="44" spans="1:26" ht="21" customHeight="1">
      <c r="A44" s="145" t="s">
        <v>45</v>
      </c>
      <c r="B44" s="146" t="s">
        <v>44</v>
      </c>
      <c r="C44" s="146" t="s">
        <v>46</v>
      </c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61">
        <f>T45+T46</f>
        <v>1202.5</v>
      </c>
      <c r="U44" s="61">
        <f t="shared" ref="U44:X44" si="9">U45+U46</f>
        <v>652.29999999999995</v>
      </c>
      <c r="V44" s="61">
        <f t="shared" si="9"/>
        <v>652.29999999999995</v>
      </c>
      <c r="W44" s="61">
        <f t="shared" si="9"/>
        <v>1312.4</v>
      </c>
      <c r="X44" s="61">
        <f t="shared" si="9"/>
        <v>0</v>
      </c>
      <c r="Y44" s="142">
        <f t="shared" ref="Y44:Z44" si="10">Y45+Y46</f>
        <v>0</v>
      </c>
      <c r="Z44" s="59">
        <f t="shared" si="10"/>
        <v>0</v>
      </c>
    </row>
    <row r="45" spans="1:26" ht="68.25" customHeight="1">
      <c r="A45" s="204" t="s">
        <v>219</v>
      </c>
      <c r="B45" s="67" t="s">
        <v>44</v>
      </c>
      <c r="C45" s="67" t="s">
        <v>46</v>
      </c>
      <c r="D45" s="67" t="s">
        <v>107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 t="s">
        <v>22</v>
      </c>
      <c r="T45" s="286">
        <v>1170</v>
      </c>
      <c r="U45" s="286">
        <v>648.4</v>
      </c>
      <c r="V45" s="286">
        <v>648.4</v>
      </c>
      <c r="W45" s="287">
        <v>1290</v>
      </c>
      <c r="X45" s="287">
        <v>0</v>
      </c>
      <c r="Y45" s="141"/>
    </row>
    <row r="46" spans="1:26" ht="68.25" customHeight="1" thickBot="1">
      <c r="A46" s="205" t="s">
        <v>177</v>
      </c>
      <c r="B46" s="149" t="s">
        <v>44</v>
      </c>
      <c r="C46" s="149" t="s">
        <v>46</v>
      </c>
      <c r="D46" s="149" t="s">
        <v>107</v>
      </c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 t="s">
        <v>20</v>
      </c>
      <c r="T46" s="288">
        <v>32.5</v>
      </c>
      <c r="U46" s="288">
        <v>3.9</v>
      </c>
      <c r="V46" s="288">
        <v>3.9</v>
      </c>
      <c r="W46" s="289">
        <v>22.4</v>
      </c>
      <c r="X46" s="289">
        <v>0</v>
      </c>
      <c r="Y46" s="139"/>
    </row>
    <row r="47" spans="1:26" ht="32.25" customHeight="1" thickBot="1">
      <c r="A47" s="143" t="s">
        <v>47</v>
      </c>
      <c r="B47" s="144" t="s">
        <v>46</v>
      </c>
      <c r="C47" s="144" t="s">
        <v>16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96">
        <f>T49+T51</f>
        <v>3743</v>
      </c>
      <c r="U47" s="96">
        <f t="shared" ref="U47:X47" si="11">U49+U51</f>
        <v>3938.6</v>
      </c>
      <c r="V47" s="96">
        <f t="shared" si="11"/>
        <v>3938.6</v>
      </c>
      <c r="W47" s="96">
        <f t="shared" si="11"/>
        <v>3703</v>
      </c>
      <c r="X47" s="96">
        <f t="shared" si="11"/>
        <v>3713</v>
      </c>
      <c r="Y47" s="141"/>
    </row>
    <row r="48" spans="1:26" ht="36.75" customHeight="1">
      <c r="A48" s="145" t="s">
        <v>48</v>
      </c>
      <c r="B48" s="146" t="s">
        <v>46</v>
      </c>
      <c r="C48" s="146" t="s">
        <v>16</v>
      </c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94">
        <f>T49+T51</f>
        <v>3743</v>
      </c>
      <c r="U48" s="94">
        <f>U50+U52+U53+U54</f>
        <v>3938.6</v>
      </c>
      <c r="V48" s="94">
        <f>V50+V52+V53+V54</f>
        <v>3938.6</v>
      </c>
      <c r="W48" s="94">
        <f>W50+W52+W53+W54</f>
        <v>3703</v>
      </c>
      <c r="X48" s="94">
        <f>X50+X52+X53+X54</f>
        <v>3713</v>
      </c>
      <c r="Y48" s="142">
        <f>Y50+Y52</f>
        <v>0</v>
      </c>
      <c r="Z48" s="59">
        <f>Z50+Z52</f>
        <v>0</v>
      </c>
    </row>
    <row r="49" spans="1:34" ht="32.25" customHeight="1">
      <c r="A49" s="191" t="s">
        <v>182</v>
      </c>
      <c r="B49" s="256" t="s">
        <v>46</v>
      </c>
      <c r="C49" s="200" t="s">
        <v>76</v>
      </c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38">
        <f>T50</f>
        <v>123</v>
      </c>
      <c r="U49" s="238">
        <f t="shared" ref="U49:X49" si="12">U50</f>
        <v>155.6</v>
      </c>
      <c r="V49" s="238">
        <f t="shared" si="12"/>
        <v>155.6</v>
      </c>
      <c r="W49" s="238">
        <f t="shared" si="12"/>
        <v>83</v>
      </c>
      <c r="X49" s="238">
        <f t="shared" si="12"/>
        <v>93</v>
      </c>
      <c r="Y49" s="142"/>
      <c r="Z49" s="147"/>
    </row>
    <row r="50" spans="1:34" ht="93" customHeight="1">
      <c r="A50" s="206" t="s">
        <v>220</v>
      </c>
      <c r="B50" s="67" t="s">
        <v>46</v>
      </c>
      <c r="C50" s="67" t="s">
        <v>76</v>
      </c>
      <c r="D50" s="208" t="s">
        <v>221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 t="s">
        <v>20</v>
      </c>
      <c r="T50" s="290">
        <v>123</v>
      </c>
      <c r="U50" s="290">
        <v>155.6</v>
      </c>
      <c r="V50" s="290">
        <v>155.6</v>
      </c>
      <c r="W50" s="290">
        <v>83</v>
      </c>
      <c r="X50" s="290">
        <v>93</v>
      </c>
      <c r="Y50" s="141"/>
    </row>
    <row r="51" spans="1:34" ht="45" customHeight="1">
      <c r="A51" s="193" t="s">
        <v>183</v>
      </c>
      <c r="B51" s="207" t="s">
        <v>46</v>
      </c>
      <c r="C51" s="207" t="s">
        <v>150</v>
      </c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162">
        <f>T52+T53+T54</f>
        <v>3620</v>
      </c>
      <c r="U51" s="162">
        <f t="shared" ref="U51:X51" si="13">U52+U53+U54</f>
        <v>3783</v>
      </c>
      <c r="V51" s="162">
        <f t="shared" si="13"/>
        <v>3783</v>
      </c>
      <c r="W51" s="162">
        <f t="shared" si="13"/>
        <v>3620</v>
      </c>
      <c r="X51" s="162">
        <f t="shared" si="13"/>
        <v>3620</v>
      </c>
      <c r="Y51" s="141"/>
    </row>
    <row r="52" spans="1:34" ht="69.75" customHeight="1">
      <c r="A52" s="210" t="s">
        <v>222</v>
      </c>
      <c r="B52" s="67" t="s">
        <v>46</v>
      </c>
      <c r="C52" s="67" t="s">
        <v>150</v>
      </c>
      <c r="D52" s="212" t="s">
        <v>225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 t="s">
        <v>20</v>
      </c>
      <c r="T52" s="290">
        <v>1650</v>
      </c>
      <c r="U52" s="290">
        <v>2153</v>
      </c>
      <c r="V52" s="290">
        <v>2153</v>
      </c>
      <c r="W52" s="290">
        <v>1650</v>
      </c>
      <c r="X52" s="290">
        <v>1650</v>
      </c>
      <c r="Y52" s="139"/>
    </row>
    <row r="53" spans="1:34" ht="90" customHeight="1">
      <c r="A53" s="211" t="s">
        <v>223</v>
      </c>
      <c r="B53" s="67" t="s">
        <v>46</v>
      </c>
      <c r="C53" s="67" t="s">
        <v>150</v>
      </c>
      <c r="D53" s="212" t="s">
        <v>226</v>
      </c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 t="s">
        <v>20</v>
      </c>
      <c r="T53" s="290">
        <v>50</v>
      </c>
      <c r="U53" s="290">
        <v>30</v>
      </c>
      <c r="V53" s="290">
        <v>30</v>
      </c>
      <c r="W53" s="290">
        <v>50</v>
      </c>
      <c r="X53" s="290">
        <v>50</v>
      </c>
      <c r="Y53" s="139"/>
    </row>
    <row r="54" spans="1:34" ht="86.25" customHeight="1" thickBot="1">
      <c r="A54" s="209" t="s">
        <v>224</v>
      </c>
      <c r="B54" s="67" t="s">
        <v>46</v>
      </c>
      <c r="C54" s="67" t="s">
        <v>150</v>
      </c>
      <c r="D54" s="213" t="s">
        <v>227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 t="s">
        <v>20</v>
      </c>
      <c r="T54" s="308">
        <v>1920</v>
      </c>
      <c r="U54" s="308">
        <v>1600</v>
      </c>
      <c r="V54" s="308">
        <v>1600</v>
      </c>
      <c r="W54" s="308">
        <v>1920</v>
      </c>
      <c r="X54" s="308">
        <v>1920</v>
      </c>
      <c r="Y54" s="139"/>
    </row>
    <row r="55" spans="1:34" ht="20.25" customHeight="1" thickBot="1">
      <c r="A55" s="143" t="s">
        <v>52</v>
      </c>
      <c r="B55" s="144" t="s">
        <v>18</v>
      </c>
      <c r="C55" s="144" t="s">
        <v>16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96">
        <f>T56+T58</f>
        <v>153</v>
      </c>
      <c r="U55" s="96">
        <f t="shared" ref="U55:X55" si="14">U56+U58</f>
        <v>1095.5</v>
      </c>
      <c r="V55" s="96">
        <f t="shared" si="14"/>
        <v>1095.5</v>
      </c>
      <c r="W55" s="96">
        <f t="shared" si="14"/>
        <v>303</v>
      </c>
      <c r="X55" s="96">
        <f t="shared" si="14"/>
        <v>153</v>
      </c>
      <c r="Y55" s="141"/>
    </row>
    <row r="56" spans="1:34" ht="23.25" hidden="1" customHeight="1">
      <c r="A56" s="55" t="s">
        <v>53</v>
      </c>
      <c r="B56" s="56" t="s">
        <v>18</v>
      </c>
      <c r="C56" s="56" t="s">
        <v>49</v>
      </c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14">
        <f>T57</f>
        <v>0</v>
      </c>
      <c r="U56" s="14">
        <f t="shared" ref="U56:V56" si="15">U57</f>
        <v>892.5</v>
      </c>
      <c r="V56" s="14">
        <f t="shared" si="15"/>
        <v>892.5</v>
      </c>
      <c r="W56" s="83">
        <f>W57</f>
        <v>0</v>
      </c>
      <c r="X56" s="83">
        <f>X57</f>
        <v>0</v>
      </c>
      <c r="Y56" s="29">
        <f t="shared" ref="Y56:Z56" si="16">Y57</f>
        <v>0</v>
      </c>
      <c r="Z56" s="14">
        <f t="shared" si="16"/>
        <v>0</v>
      </c>
    </row>
    <row r="57" spans="1:34" ht="86.25" hidden="1" customHeight="1">
      <c r="A57" s="76" t="s">
        <v>54</v>
      </c>
      <c r="B57" s="72" t="s">
        <v>18</v>
      </c>
      <c r="C57" s="72" t="s">
        <v>49</v>
      </c>
      <c r="D57" s="72" t="s">
        <v>110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 t="s">
        <v>20</v>
      </c>
      <c r="T57" s="59">
        <v>0</v>
      </c>
      <c r="U57" s="59">
        <v>892.5</v>
      </c>
      <c r="V57" s="59">
        <v>892.5</v>
      </c>
      <c r="W57" s="60">
        <v>0</v>
      </c>
      <c r="X57" s="60">
        <v>0</v>
      </c>
      <c r="Y57" s="141"/>
    </row>
    <row r="58" spans="1:34" ht="26.25" customHeight="1">
      <c r="A58" s="218" t="s">
        <v>55</v>
      </c>
      <c r="B58" s="183" t="s">
        <v>18</v>
      </c>
      <c r="C58" s="183" t="s">
        <v>56</v>
      </c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217">
        <f>T59+T60</f>
        <v>153</v>
      </c>
      <c r="U58" s="217">
        <f t="shared" ref="U58:X58" si="17">U59+U60</f>
        <v>203</v>
      </c>
      <c r="V58" s="217">
        <f t="shared" si="17"/>
        <v>203</v>
      </c>
      <c r="W58" s="217">
        <f t="shared" si="17"/>
        <v>303</v>
      </c>
      <c r="X58" s="217">
        <f t="shared" si="17"/>
        <v>153</v>
      </c>
      <c r="Y58" s="141"/>
    </row>
    <row r="59" spans="1:34" ht="70.5" customHeight="1">
      <c r="A59" s="214" t="s">
        <v>211</v>
      </c>
      <c r="B59" s="67" t="s">
        <v>18</v>
      </c>
      <c r="C59" s="67" t="s">
        <v>56</v>
      </c>
      <c r="D59" s="216" t="s">
        <v>214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 t="s">
        <v>20</v>
      </c>
      <c r="T59" s="291">
        <v>150</v>
      </c>
      <c r="U59" s="291">
        <v>200</v>
      </c>
      <c r="V59" s="291">
        <v>200</v>
      </c>
      <c r="W59" s="291">
        <v>300</v>
      </c>
      <c r="X59" s="291">
        <v>150</v>
      </c>
      <c r="Y59" s="139"/>
    </row>
    <row r="60" spans="1:34" ht="81" customHeight="1" thickBot="1">
      <c r="A60" s="215" t="s">
        <v>228</v>
      </c>
      <c r="B60" s="149" t="s">
        <v>18</v>
      </c>
      <c r="C60" s="149" t="s">
        <v>56</v>
      </c>
      <c r="D60" s="216" t="s">
        <v>229</v>
      </c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 t="s">
        <v>20</v>
      </c>
      <c r="T60" s="274">
        <v>3</v>
      </c>
      <c r="U60" s="274">
        <v>3</v>
      </c>
      <c r="V60" s="274">
        <v>3</v>
      </c>
      <c r="W60" s="275">
        <v>3</v>
      </c>
      <c r="X60" s="275">
        <v>3</v>
      </c>
      <c r="Y60" s="141"/>
    </row>
    <row r="61" spans="1:34" ht="27" customHeight="1" thickBot="1">
      <c r="A61" s="143" t="s">
        <v>57</v>
      </c>
      <c r="B61" s="144" t="s">
        <v>58</v>
      </c>
      <c r="C61" s="144" t="s">
        <v>16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96">
        <f>T62+T65+T69</f>
        <v>12217.6</v>
      </c>
      <c r="U61" s="96">
        <f t="shared" ref="U61:X61" si="18">U62+U65+U69</f>
        <v>2760.5</v>
      </c>
      <c r="V61" s="96">
        <f t="shared" si="18"/>
        <v>2760.5</v>
      </c>
      <c r="W61" s="96">
        <f t="shared" si="18"/>
        <v>10625.800000000001</v>
      </c>
      <c r="X61" s="96">
        <f t="shared" si="18"/>
        <v>11548.4</v>
      </c>
      <c r="Y61" s="96">
        <f t="shared" ref="Y61:Z61" si="19">Y62+Y65+Y69</f>
        <v>0</v>
      </c>
      <c r="Z61" s="96" t="e">
        <f t="shared" si="19"/>
        <v>#REF!</v>
      </c>
    </row>
    <row r="62" spans="1:34" ht="27.75" customHeight="1">
      <c r="A62" s="257" t="s">
        <v>59</v>
      </c>
      <c r="B62" s="167" t="s">
        <v>58</v>
      </c>
      <c r="C62" s="167" t="s">
        <v>15</v>
      </c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233">
        <f>T63+T64</f>
        <v>140</v>
      </c>
      <c r="U62" s="233">
        <f t="shared" ref="U62:X62" si="20">U63+U64</f>
        <v>0</v>
      </c>
      <c r="V62" s="233">
        <f t="shared" si="20"/>
        <v>0</v>
      </c>
      <c r="W62" s="233">
        <f t="shared" si="20"/>
        <v>260</v>
      </c>
      <c r="X62" s="233">
        <f t="shared" si="20"/>
        <v>260</v>
      </c>
      <c r="Y62" s="141"/>
      <c r="AH62" s="127">
        <v>1</v>
      </c>
    </row>
    <row r="63" spans="1:34" ht="74.25" customHeight="1">
      <c r="A63" s="219" t="s">
        <v>230</v>
      </c>
      <c r="B63" s="67" t="s">
        <v>58</v>
      </c>
      <c r="C63" s="67" t="s">
        <v>15</v>
      </c>
      <c r="D63" s="220" t="s">
        <v>232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20</v>
      </c>
      <c r="T63" s="276">
        <v>100</v>
      </c>
      <c r="U63" s="276"/>
      <c r="V63" s="276"/>
      <c r="W63" s="277">
        <v>200</v>
      </c>
      <c r="X63" s="277">
        <v>200</v>
      </c>
      <c r="Y63" s="141"/>
    </row>
    <row r="64" spans="1:34" ht="65.25" customHeight="1">
      <c r="A64" s="219" t="s">
        <v>231</v>
      </c>
      <c r="B64" s="67" t="s">
        <v>58</v>
      </c>
      <c r="C64" s="67" t="s">
        <v>15</v>
      </c>
      <c r="D64" s="220" t="s">
        <v>233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20</v>
      </c>
      <c r="T64" s="276">
        <v>40</v>
      </c>
      <c r="U64" s="276"/>
      <c r="V64" s="276"/>
      <c r="W64" s="277">
        <v>60</v>
      </c>
      <c r="X64" s="277">
        <v>60</v>
      </c>
      <c r="Y64" s="141"/>
    </row>
    <row r="65" spans="1:30" ht="19.5" customHeight="1">
      <c r="A65" s="180" t="s">
        <v>83</v>
      </c>
      <c r="B65" s="177" t="s">
        <v>58</v>
      </c>
      <c r="C65" s="177" t="s">
        <v>44</v>
      </c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64">
        <f>T68+T66+T67</f>
        <v>550.5</v>
      </c>
      <c r="U65" s="164">
        <f>U68+U66+U67</f>
        <v>600.5</v>
      </c>
      <c r="V65" s="164">
        <f>V68+V66+V67</f>
        <v>600.5</v>
      </c>
      <c r="W65" s="192">
        <f>W68+W66+W67</f>
        <v>0</v>
      </c>
      <c r="X65" s="192">
        <f>X68+X66+X67</f>
        <v>0</v>
      </c>
      <c r="Y65" s="141"/>
      <c r="Z65" s="140" t="e">
        <f>#REF!+#REF!+#REF!</f>
        <v>#REF!</v>
      </c>
    </row>
    <row r="66" spans="1:30" ht="101.25" customHeight="1">
      <c r="A66" s="221" t="s">
        <v>187</v>
      </c>
      <c r="B66" s="67" t="s">
        <v>58</v>
      </c>
      <c r="C66" s="67" t="s">
        <v>44</v>
      </c>
      <c r="D66" s="67" t="s">
        <v>138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 t="s">
        <v>42</v>
      </c>
      <c r="T66" s="68">
        <f>150.5+400</f>
        <v>550.5</v>
      </c>
      <c r="U66" s="68">
        <v>500.5</v>
      </c>
      <c r="V66" s="68">
        <v>500.5</v>
      </c>
      <c r="W66" s="71">
        <v>0</v>
      </c>
      <c r="X66" s="71">
        <v>0</v>
      </c>
      <c r="Y66" s="141"/>
      <c r="Z66" s="140"/>
    </row>
    <row r="67" spans="1:30" ht="132" hidden="1" customHeight="1">
      <c r="A67" s="76" t="s">
        <v>148</v>
      </c>
      <c r="B67" s="67" t="s">
        <v>58</v>
      </c>
      <c r="C67" s="67" t="s">
        <v>44</v>
      </c>
      <c r="D67" s="72" t="s">
        <v>141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 t="s">
        <v>134</v>
      </c>
      <c r="T67" s="68">
        <v>0</v>
      </c>
      <c r="U67" s="68"/>
      <c r="V67" s="68"/>
      <c r="W67" s="71">
        <v>0</v>
      </c>
      <c r="X67" s="71">
        <v>0</v>
      </c>
      <c r="Y67" s="141"/>
      <c r="Z67" s="140"/>
    </row>
    <row r="68" spans="1:30" ht="101.25" hidden="1" customHeight="1">
      <c r="A68" s="76" t="s">
        <v>271</v>
      </c>
      <c r="B68" s="72" t="s">
        <v>58</v>
      </c>
      <c r="C68" s="72" t="s">
        <v>44</v>
      </c>
      <c r="D68" s="72" t="s">
        <v>133</v>
      </c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 t="s">
        <v>134</v>
      </c>
      <c r="T68" s="68">
        <v>0</v>
      </c>
      <c r="U68" s="59">
        <v>100</v>
      </c>
      <c r="V68" s="59">
        <v>100</v>
      </c>
      <c r="W68" s="59">
        <v>0</v>
      </c>
      <c r="X68" s="59">
        <v>0</v>
      </c>
      <c r="Y68" s="141"/>
    </row>
    <row r="69" spans="1:30" ht="26.25" customHeight="1">
      <c r="A69" s="180" t="s">
        <v>61</v>
      </c>
      <c r="B69" s="177" t="s">
        <v>58</v>
      </c>
      <c r="C69" s="177" t="s">
        <v>46</v>
      </c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64">
        <f>SUM(T70:T85)</f>
        <v>11527.1</v>
      </c>
      <c r="U69" s="164">
        <f t="shared" ref="U69:V69" si="21">U70+U71+U72+U73+U75+U76+U77+U79+U80+U81+U82+U85</f>
        <v>2160</v>
      </c>
      <c r="V69" s="164">
        <f t="shared" si="21"/>
        <v>2160</v>
      </c>
      <c r="W69" s="164">
        <f>SUM(W70:W85)</f>
        <v>10365.800000000001</v>
      </c>
      <c r="X69" s="164">
        <f>SUM(X70:X85)</f>
        <v>11288.4</v>
      </c>
      <c r="Y69" s="141"/>
      <c r="AB69" s="63">
        <v>5565.6</v>
      </c>
      <c r="AC69" s="127">
        <v>30030.3</v>
      </c>
      <c r="AD69" s="150">
        <f>SUM(AB69:AC69)</f>
        <v>35595.9</v>
      </c>
    </row>
    <row r="70" spans="1:30" ht="95.25" customHeight="1">
      <c r="A70" s="222" t="s">
        <v>234</v>
      </c>
      <c r="B70" s="67" t="s">
        <v>58</v>
      </c>
      <c r="C70" s="67" t="s">
        <v>46</v>
      </c>
      <c r="D70" s="226" t="s">
        <v>238</v>
      </c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 t="s">
        <v>20</v>
      </c>
      <c r="T70" s="292">
        <v>50</v>
      </c>
      <c r="U70" s="292">
        <v>50</v>
      </c>
      <c r="V70" s="292">
        <v>50</v>
      </c>
      <c r="W70" s="292">
        <v>50</v>
      </c>
      <c r="X70" s="292">
        <v>50</v>
      </c>
      <c r="Y70" s="139"/>
    </row>
    <row r="71" spans="1:30" ht="73.5" customHeight="1">
      <c r="A71" s="223" t="s">
        <v>235</v>
      </c>
      <c r="B71" s="67" t="s">
        <v>58</v>
      </c>
      <c r="C71" s="67" t="s">
        <v>46</v>
      </c>
      <c r="D71" s="226" t="s">
        <v>239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 t="s">
        <v>20</v>
      </c>
      <c r="T71" s="292">
        <v>600</v>
      </c>
      <c r="U71" s="292">
        <v>710</v>
      </c>
      <c r="V71" s="292">
        <v>710</v>
      </c>
      <c r="W71" s="292">
        <v>800</v>
      </c>
      <c r="X71" s="292">
        <v>800</v>
      </c>
      <c r="Y71" s="141"/>
    </row>
    <row r="72" spans="1:30" ht="87.75" customHeight="1">
      <c r="A72" s="224" t="s">
        <v>236</v>
      </c>
      <c r="B72" s="67" t="s">
        <v>58</v>
      </c>
      <c r="C72" s="67" t="s">
        <v>46</v>
      </c>
      <c r="D72" s="226" t="s">
        <v>240</v>
      </c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 t="s">
        <v>20</v>
      </c>
      <c r="T72" s="278">
        <v>2417.4</v>
      </c>
      <c r="U72" s="278"/>
      <c r="V72" s="278"/>
      <c r="W72" s="279">
        <v>2618.1</v>
      </c>
      <c r="X72" s="279">
        <v>2722.9</v>
      </c>
      <c r="Y72" s="141"/>
    </row>
    <row r="73" spans="1:30" ht="81" customHeight="1">
      <c r="A73" s="225" t="s">
        <v>237</v>
      </c>
      <c r="B73" s="67" t="s">
        <v>58</v>
      </c>
      <c r="C73" s="67" t="s">
        <v>46</v>
      </c>
      <c r="D73" s="226" t="s">
        <v>241</v>
      </c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 t="s">
        <v>20</v>
      </c>
      <c r="T73" s="278">
        <v>200</v>
      </c>
      <c r="U73" s="278">
        <v>100</v>
      </c>
      <c r="V73" s="278">
        <v>100</v>
      </c>
      <c r="W73" s="278">
        <v>200</v>
      </c>
      <c r="X73" s="278">
        <v>700</v>
      </c>
      <c r="Y73" s="141"/>
    </row>
    <row r="74" spans="1:30" ht="81" customHeight="1">
      <c r="A74" s="313" t="s">
        <v>268</v>
      </c>
      <c r="B74" s="67" t="s">
        <v>58</v>
      </c>
      <c r="C74" s="67" t="s">
        <v>46</v>
      </c>
      <c r="D74" s="227" t="s">
        <v>269</v>
      </c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 t="s">
        <v>20</v>
      </c>
      <c r="T74" s="278">
        <v>300</v>
      </c>
      <c r="U74" s="278"/>
      <c r="V74" s="278"/>
      <c r="W74" s="278">
        <v>0</v>
      </c>
      <c r="X74" s="278">
        <v>0</v>
      </c>
      <c r="Y74" s="141"/>
    </row>
    <row r="75" spans="1:30" ht="68.25" hidden="1" customHeight="1">
      <c r="A75" s="229" t="s">
        <v>242</v>
      </c>
      <c r="B75" s="67" t="s">
        <v>58</v>
      </c>
      <c r="C75" s="67" t="s">
        <v>46</v>
      </c>
      <c r="D75" s="230" t="s">
        <v>245</v>
      </c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 t="s">
        <v>20</v>
      </c>
      <c r="T75" s="293">
        <v>0</v>
      </c>
      <c r="U75" s="293"/>
      <c r="V75" s="293"/>
      <c r="W75" s="294">
        <v>0</v>
      </c>
      <c r="X75" s="294">
        <v>0</v>
      </c>
      <c r="Y75" s="141"/>
    </row>
    <row r="76" spans="1:30" ht="75.75" customHeight="1">
      <c r="A76" s="229" t="s">
        <v>243</v>
      </c>
      <c r="B76" s="67" t="s">
        <v>58</v>
      </c>
      <c r="C76" s="67" t="s">
        <v>46</v>
      </c>
      <c r="D76" s="230" t="s">
        <v>246</v>
      </c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 t="s">
        <v>20</v>
      </c>
      <c r="T76" s="293">
        <v>900</v>
      </c>
      <c r="U76" s="293">
        <v>800</v>
      </c>
      <c r="V76" s="293">
        <v>800</v>
      </c>
      <c r="W76" s="293">
        <v>900</v>
      </c>
      <c r="X76" s="293">
        <v>900</v>
      </c>
      <c r="Y76" s="141"/>
    </row>
    <row r="77" spans="1:30" ht="81.75" customHeight="1">
      <c r="A77" s="229" t="s">
        <v>244</v>
      </c>
      <c r="B77" s="67" t="s">
        <v>58</v>
      </c>
      <c r="C77" s="67" t="s">
        <v>46</v>
      </c>
      <c r="D77" s="230" t="s">
        <v>247</v>
      </c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 t="s">
        <v>20</v>
      </c>
      <c r="T77" s="295">
        <v>250</v>
      </c>
      <c r="U77" s="295"/>
      <c r="V77" s="295"/>
      <c r="W77" s="296">
        <v>250</v>
      </c>
      <c r="X77" s="296">
        <v>250</v>
      </c>
      <c r="Y77" s="141"/>
    </row>
    <row r="78" spans="1:30" ht="80.25" customHeight="1">
      <c r="A78" s="231" t="s">
        <v>248</v>
      </c>
      <c r="B78" s="67" t="s">
        <v>58</v>
      </c>
      <c r="C78" s="67" t="s">
        <v>46</v>
      </c>
      <c r="D78" s="234" t="s">
        <v>249</v>
      </c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 t="s">
        <v>20</v>
      </c>
      <c r="T78" s="68">
        <v>100</v>
      </c>
      <c r="U78" s="68">
        <v>100</v>
      </c>
      <c r="V78" s="68">
        <v>100</v>
      </c>
      <c r="W78" s="68">
        <v>100</v>
      </c>
      <c r="X78" s="68">
        <v>100</v>
      </c>
      <c r="Y78" s="141"/>
    </row>
    <row r="79" spans="1:30" ht="78.75" customHeight="1">
      <c r="A79" s="235" t="s">
        <v>250</v>
      </c>
      <c r="B79" s="67" t="s">
        <v>58</v>
      </c>
      <c r="C79" s="67" t="s">
        <v>46</v>
      </c>
      <c r="D79" s="236" t="s">
        <v>251</v>
      </c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 t="s">
        <v>20</v>
      </c>
      <c r="T79" s="297">
        <v>1600</v>
      </c>
      <c r="U79" s="299"/>
      <c r="V79" s="299"/>
      <c r="W79" s="298">
        <v>1600</v>
      </c>
      <c r="X79" s="298">
        <v>2100</v>
      </c>
      <c r="Y79" s="139"/>
    </row>
    <row r="80" spans="1:30" ht="97.5" customHeight="1">
      <c r="A80" s="237" t="s">
        <v>252</v>
      </c>
      <c r="B80" s="67" t="s">
        <v>58</v>
      </c>
      <c r="C80" s="67" t="s">
        <v>46</v>
      </c>
      <c r="D80" s="239" t="s">
        <v>253</v>
      </c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 t="s">
        <v>20</v>
      </c>
      <c r="T80" s="297">
        <v>4500</v>
      </c>
      <c r="U80" s="299"/>
      <c r="V80" s="299"/>
      <c r="W80" s="298">
        <v>2600</v>
      </c>
      <c r="X80" s="298">
        <v>2600</v>
      </c>
      <c r="Y80" s="141"/>
    </row>
    <row r="81" spans="1:26" ht="79.5" customHeight="1">
      <c r="A81" s="240" t="s">
        <v>254</v>
      </c>
      <c r="B81" s="67" t="s">
        <v>58</v>
      </c>
      <c r="C81" s="67" t="s">
        <v>46</v>
      </c>
      <c r="D81" s="245" t="s">
        <v>256</v>
      </c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 t="s">
        <v>20</v>
      </c>
      <c r="T81" s="68">
        <v>100</v>
      </c>
      <c r="U81" s="68">
        <f t="shared" ref="U81:V81" si="22">400+100</f>
        <v>500</v>
      </c>
      <c r="V81" s="68">
        <f t="shared" si="22"/>
        <v>500</v>
      </c>
      <c r="W81" s="68">
        <v>100</v>
      </c>
      <c r="X81" s="68">
        <v>100</v>
      </c>
      <c r="Y81" s="141"/>
    </row>
    <row r="82" spans="1:26" ht="79.5" customHeight="1">
      <c r="A82" s="241" t="s">
        <v>255</v>
      </c>
      <c r="B82" s="149" t="s">
        <v>58</v>
      </c>
      <c r="C82" s="149" t="s">
        <v>46</v>
      </c>
      <c r="D82" s="245" t="s">
        <v>257</v>
      </c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 t="s">
        <v>20</v>
      </c>
      <c r="T82" s="301">
        <v>120</v>
      </c>
      <c r="U82" s="301"/>
      <c r="V82" s="301"/>
      <c r="W82" s="301">
        <v>120</v>
      </c>
      <c r="X82" s="301">
        <v>120</v>
      </c>
      <c r="Y82" s="141"/>
    </row>
    <row r="83" spans="1:26" ht="79.5" hidden="1" customHeight="1">
      <c r="A83" s="306" t="s">
        <v>168</v>
      </c>
      <c r="B83" s="149" t="s">
        <v>58</v>
      </c>
      <c r="C83" s="149" t="s">
        <v>46</v>
      </c>
      <c r="D83" s="149" t="s">
        <v>169</v>
      </c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 t="s">
        <v>20</v>
      </c>
      <c r="T83" s="93"/>
      <c r="U83" s="93"/>
      <c r="V83" s="93"/>
      <c r="W83" s="93">
        <v>0</v>
      </c>
      <c r="X83" s="93">
        <v>0</v>
      </c>
      <c r="Y83" s="141"/>
    </row>
    <row r="84" spans="1:26" ht="76.5" hidden="1" customHeight="1">
      <c r="A84" s="246" t="s">
        <v>86</v>
      </c>
      <c r="B84" s="149" t="s">
        <v>58</v>
      </c>
      <c r="C84" s="149" t="s">
        <v>46</v>
      </c>
      <c r="D84" s="149" t="s">
        <v>125</v>
      </c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 t="s">
        <v>20</v>
      </c>
      <c r="T84" s="93"/>
      <c r="U84" s="93">
        <v>200</v>
      </c>
      <c r="V84" s="93">
        <v>200</v>
      </c>
      <c r="W84" s="93">
        <v>0</v>
      </c>
      <c r="X84" s="93">
        <v>0</v>
      </c>
      <c r="Y84" s="141"/>
    </row>
    <row r="85" spans="1:26" ht="76.5" customHeight="1">
      <c r="A85" s="247" t="s">
        <v>258</v>
      </c>
      <c r="B85" s="67" t="s">
        <v>58</v>
      </c>
      <c r="C85" s="67" t="s">
        <v>46</v>
      </c>
      <c r="D85" s="249" t="s">
        <v>259</v>
      </c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 t="s">
        <v>20</v>
      </c>
      <c r="T85" s="300">
        <f>315.3+74.4</f>
        <v>389.70000000000005</v>
      </c>
      <c r="U85" s="300"/>
      <c r="V85" s="300"/>
      <c r="W85" s="300">
        <f>869.4+160.1-1.8</f>
        <v>1027.7</v>
      </c>
      <c r="X85" s="300">
        <f>604.5+249-8</f>
        <v>845.5</v>
      </c>
      <c r="Y85" s="141"/>
    </row>
    <row r="86" spans="1:26" ht="22.5" customHeight="1">
      <c r="A86" s="151" t="s">
        <v>66</v>
      </c>
      <c r="B86" s="152" t="s">
        <v>67</v>
      </c>
      <c r="C86" s="152" t="s">
        <v>16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00">
        <f>T87</f>
        <v>50</v>
      </c>
      <c r="U86" s="100">
        <f t="shared" ref="U86:X86" si="23">U87</f>
        <v>50</v>
      </c>
      <c r="V86" s="100">
        <f t="shared" si="23"/>
        <v>50</v>
      </c>
      <c r="W86" s="100">
        <f t="shared" si="23"/>
        <v>50</v>
      </c>
      <c r="X86" s="100">
        <f t="shared" si="23"/>
        <v>50</v>
      </c>
      <c r="Y86" s="139"/>
    </row>
    <row r="87" spans="1:26" ht="32.25" customHeight="1">
      <c r="A87" s="145" t="s">
        <v>68</v>
      </c>
      <c r="B87" s="146" t="s">
        <v>67</v>
      </c>
      <c r="C87" s="146" t="s">
        <v>58</v>
      </c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61">
        <f>T88</f>
        <v>50</v>
      </c>
      <c r="U87" s="61">
        <f t="shared" ref="U87:Z87" si="24">U88</f>
        <v>50</v>
      </c>
      <c r="V87" s="61">
        <f t="shared" si="24"/>
        <v>50</v>
      </c>
      <c r="W87" s="61">
        <f t="shared" si="24"/>
        <v>50</v>
      </c>
      <c r="X87" s="61">
        <f t="shared" si="24"/>
        <v>50</v>
      </c>
      <c r="Y87" s="142">
        <f t="shared" si="24"/>
        <v>0</v>
      </c>
      <c r="Z87" s="59">
        <f t="shared" si="24"/>
        <v>0</v>
      </c>
    </row>
    <row r="88" spans="1:26" ht="123" customHeight="1" thickBot="1">
      <c r="A88" s="250" t="s">
        <v>260</v>
      </c>
      <c r="B88" s="149" t="s">
        <v>67</v>
      </c>
      <c r="C88" s="149" t="s">
        <v>58</v>
      </c>
      <c r="D88" s="252" t="s">
        <v>261</v>
      </c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 t="s">
        <v>20</v>
      </c>
      <c r="T88" s="253">
        <v>50</v>
      </c>
      <c r="U88" s="253">
        <v>50</v>
      </c>
      <c r="V88" s="253">
        <v>50</v>
      </c>
      <c r="W88" s="254">
        <v>50</v>
      </c>
      <c r="X88" s="254">
        <v>50</v>
      </c>
      <c r="Y88" s="141"/>
    </row>
    <row r="89" spans="1:26" ht="25.5" customHeight="1" thickBot="1">
      <c r="A89" s="143" t="s">
        <v>70</v>
      </c>
      <c r="B89" s="144" t="s">
        <v>71</v>
      </c>
      <c r="C89" s="144" t="s">
        <v>16</v>
      </c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96">
        <f>T90</f>
        <v>2600</v>
      </c>
      <c r="U89" s="96">
        <f t="shared" ref="U89:X89" si="25">U90</f>
        <v>0</v>
      </c>
      <c r="V89" s="96">
        <f t="shared" si="25"/>
        <v>0</v>
      </c>
      <c r="W89" s="96">
        <f t="shared" si="25"/>
        <v>2700</v>
      </c>
      <c r="X89" s="96">
        <f t="shared" si="25"/>
        <v>2750</v>
      </c>
      <c r="Y89" s="139"/>
    </row>
    <row r="90" spans="1:26" ht="22.5" customHeight="1">
      <c r="A90" s="145" t="s">
        <v>72</v>
      </c>
      <c r="B90" s="146" t="s">
        <v>71</v>
      </c>
      <c r="C90" s="146" t="s">
        <v>15</v>
      </c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61">
        <f>T91</f>
        <v>2600</v>
      </c>
      <c r="U90" s="61">
        <f t="shared" ref="U90:Z90" si="26">U91</f>
        <v>0</v>
      </c>
      <c r="V90" s="61">
        <f t="shared" si="26"/>
        <v>0</v>
      </c>
      <c r="W90" s="84">
        <f t="shared" si="26"/>
        <v>2700</v>
      </c>
      <c r="X90" s="84">
        <f t="shared" si="26"/>
        <v>2750</v>
      </c>
      <c r="Y90" s="70">
        <f t="shared" si="26"/>
        <v>0</v>
      </c>
      <c r="Z90" s="61">
        <f t="shared" si="26"/>
        <v>0</v>
      </c>
    </row>
    <row r="91" spans="1:26" ht="75.75" customHeight="1" thickBot="1">
      <c r="A91" s="255" t="s">
        <v>262</v>
      </c>
      <c r="B91" s="67" t="s">
        <v>71</v>
      </c>
      <c r="C91" s="67" t="s">
        <v>15</v>
      </c>
      <c r="D91" s="258" t="s">
        <v>263</v>
      </c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 t="s">
        <v>74</v>
      </c>
      <c r="T91" s="302">
        <v>2600</v>
      </c>
      <c r="U91" s="302"/>
      <c r="V91" s="302"/>
      <c r="W91" s="303">
        <v>2700</v>
      </c>
      <c r="X91" s="303">
        <v>2750</v>
      </c>
      <c r="Y91" s="141"/>
    </row>
    <row r="92" spans="1:26" ht="24.75" customHeight="1" thickBot="1">
      <c r="A92" s="143" t="s">
        <v>75</v>
      </c>
      <c r="B92" s="144" t="s">
        <v>76</v>
      </c>
      <c r="C92" s="144" t="s">
        <v>16</v>
      </c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96">
        <f>T93</f>
        <v>450</v>
      </c>
      <c r="U92" s="96">
        <f t="shared" ref="U92:X92" si="27">U93</f>
        <v>0</v>
      </c>
      <c r="V92" s="96">
        <f t="shared" si="27"/>
        <v>0</v>
      </c>
      <c r="W92" s="96">
        <f t="shared" si="27"/>
        <v>500</v>
      </c>
      <c r="X92" s="96">
        <f t="shared" si="27"/>
        <v>550</v>
      </c>
      <c r="Y92" s="153"/>
    </row>
    <row r="93" spans="1:26" ht="29.25" customHeight="1">
      <c r="A93" s="145" t="s">
        <v>77</v>
      </c>
      <c r="B93" s="146" t="s">
        <v>76</v>
      </c>
      <c r="C93" s="146" t="s">
        <v>15</v>
      </c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61">
        <f>T94</f>
        <v>450</v>
      </c>
      <c r="U93" s="61">
        <f t="shared" ref="U93:Z93" si="28">U94</f>
        <v>0</v>
      </c>
      <c r="V93" s="61">
        <f t="shared" si="28"/>
        <v>0</v>
      </c>
      <c r="W93" s="84">
        <f t="shared" si="28"/>
        <v>500</v>
      </c>
      <c r="X93" s="84">
        <f t="shared" si="28"/>
        <v>550</v>
      </c>
      <c r="Y93" s="142">
        <f t="shared" si="28"/>
        <v>0</v>
      </c>
      <c r="Z93" s="59">
        <f t="shared" si="28"/>
        <v>0</v>
      </c>
    </row>
    <row r="94" spans="1:26" ht="86.25" customHeight="1" thickBot="1">
      <c r="A94" s="259" t="s">
        <v>264</v>
      </c>
      <c r="B94" s="149" t="s">
        <v>76</v>
      </c>
      <c r="C94" s="149" t="s">
        <v>15</v>
      </c>
      <c r="D94" s="260" t="s">
        <v>265</v>
      </c>
      <c r="E94" s="149"/>
      <c r="F94" s="149"/>
      <c r="G94" s="149"/>
      <c r="H94" s="149"/>
      <c r="I94" s="149"/>
      <c r="J94" s="149"/>
      <c r="K94" s="149"/>
      <c r="L94" s="149"/>
      <c r="M94" s="149"/>
      <c r="N94" s="149"/>
      <c r="O94" s="149"/>
      <c r="P94" s="149"/>
      <c r="Q94" s="149"/>
      <c r="R94" s="149"/>
      <c r="S94" s="149" t="s">
        <v>79</v>
      </c>
      <c r="T94" s="261">
        <v>450</v>
      </c>
      <c r="U94" s="262"/>
      <c r="V94" s="262"/>
      <c r="W94" s="263">
        <v>500</v>
      </c>
      <c r="X94" s="263">
        <v>550</v>
      </c>
      <c r="Y94" s="153"/>
    </row>
    <row r="95" spans="1:26" ht="21" customHeight="1" thickBot="1">
      <c r="A95" s="143" t="s">
        <v>80</v>
      </c>
      <c r="B95" s="144" t="s">
        <v>31</v>
      </c>
      <c r="C95" s="144" t="s">
        <v>16</v>
      </c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96">
        <f>T96</f>
        <v>400</v>
      </c>
      <c r="U95" s="96">
        <f t="shared" ref="U95:Z96" si="29">U96</f>
        <v>0</v>
      </c>
      <c r="V95" s="96">
        <f t="shared" si="29"/>
        <v>0</v>
      </c>
      <c r="W95" s="97">
        <f>W96</f>
        <v>1150</v>
      </c>
      <c r="X95" s="97">
        <f>X96</f>
        <v>1150</v>
      </c>
      <c r="Y95" s="154">
        <f t="shared" si="29"/>
        <v>0</v>
      </c>
      <c r="Z95" s="155">
        <f t="shared" si="29"/>
        <v>0</v>
      </c>
    </row>
    <row r="96" spans="1:26" ht="27.75" customHeight="1">
      <c r="A96" s="145" t="s">
        <v>81</v>
      </c>
      <c r="B96" s="146" t="s">
        <v>31</v>
      </c>
      <c r="C96" s="146" t="s">
        <v>15</v>
      </c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61">
        <f>T97</f>
        <v>400</v>
      </c>
      <c r="U96" s="61">
        <f t="shared" si="29"/>
        <v>0</v>
      </c>
      <c r="V96" s="61">
        <f t="shared" si="29"/>
        <v>0</v>
      </c>
      <c r="W96" s="61">
        <f t="shared" si="29"/>
        <v>1150</v>
      </c>
      <c r="X96" s="61">
        <f t="shared" si="29"/>
        <v>1150</v>
      </c>
      <c r="Y96" s="153"/>
    </row>
    <row r="97" spans="1:25" ht="82.5" customHeight="1" thickBot="1">
      <c r="A97" s="248" t="s">
        <v>266</v>
      </c>
      <c r="B97" s="156" t="s">
        <v>31</v>
      </c>
      <c r="C97" s="156" t="s">
        <v>15</v>
      </c>
      <c r="D97" s="264" t="s">
        <v>267</v>
      </c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7" t="s">
        <v>20</v>
      </c>
      <c r="T97" s="307">
        <v>400</v>
      </c>
      <c r="U97" s="304"/>
      <c r="V97" s="304"/>
      <c r="W97" s="305">
        <v>1150</v>
      </c>
      <c r="X97" s="305">
        <v>1150</v>
      </c>
      <c r="Y97" s="153"/>
    </row>
    <row r="105" spans="1:25" ht="21" customHeight="1">
      <c r="A105" s="158" t="s">
        <v>172</v>
      </c>
      <c r="B105" s="159"/>
      <c r="C105" s="159"/>
    </row>
    <row r="106" spans="1:25" ht="25.5" customHeight="1">
      <c r="A106" s="158" t="s">
        <v>180</v>
      </c>
      <c r="T106" s="159" t="s">
        <v>181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2024-12-04T12:11:56Z</cp:lastPrinted>
  <dcterms:created xsi:type="dcterms:W3CDTF">2017-12-26T13:39:41Z</dcterms:created>
  <dcterms:modified xsi:type="dcterms:W3CDTF">2024-12-04T12:11:58Z</dcterms:modified>
</cp:coreProperties>
</file>