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10" yWindow="480" windowWidth="18840" windowHeight="9645"/>
  </bookViews>
  <sheets>
    <sheet name="2023-2025" sheetId="2" r:id="rId1"/>
  </sheets>
  <definedNames>
    <definedName name="_xlnm.Print_Titles" localSheetId="0">'2023-2025'!$17:$17</definedName>
  </definedNames>
  <calcPr calcId="124519"/>
</workbook>
</file>

<file path=xl/calcChain.xml><?xml version="1.0" encoding="utf-8"?>
<calcChain xmlns="http://schemas.openxmlformats.org/spreadsheetml/2006/main">
  <c r="T59" i="2"/>
  <c r="T64"/>
  <c r="T106"/>
  <c r="T107"/>
  <c r="T77"/>
  <c r="T79"/>
  <c r="T70"/>
  <c r="T71"/>
  <c r="U26"/>
  <c r="V26"/>
  <c r="W26"/>
  <c r="X26"/>
  <c r="T56" l="1"/>
  <c r="T51"/>
  <c r="T49"/>
  <c r="T27"/>
  <c r="T26" s="1"/>
  <c r="T24"/>
  <c r="T62"/>
  <c r="W59"/>
  <c r="X59"/>
  <c r="T58" l="1"/>
  <c r="W77"/>
  <c r="W39"/>
  <c r="T39"/>
  <c r="T47"/>
  <c r="T37"/>
  <c r="T29"/>
  <c r="T74"/>
  <c r="T36" l="1"/>
  <c r="T31" l="1"/>
  <c r="T25" s="1"/>
  <c r="T53" l="1"/>
  <c r="U39"/>
  <c r="V39"/>
  <c r="W36"/>
  <c r="X39"/>
  <c r="T34"/>
  <c r="T23"/>
  <c r="W115"/>
  <c r="W106"/>
  <c r="W101"/>
  <c r="W98"/>
  <c r="W97" s="1"/>
  <c r="W95"/>
  <c r="W94" s="1"/>
  <c r="W92"/>
  <c r="W91" s="1"/>
  <c r="W89"/>
  <c r="W88" s="1"/>
  <c r="W76"/>
  <c r="W74"/>
  <c r="W73" s="1"/>
  <c r="W70"/>
  <c r="W69" s="1"/>
  <c r="W58"/>
  <c r="W53"/>
  <c r="W52" s="1"/>
  <c r="W49"/>
  <c r="W48"/>
  <c r="W44"/>
  <c r="W43" s="1"/>
  <c r="W34"/>
  <c r="W33" s="1"/>
  <c r="W31"/>
  <c r="W29"/>
  <c r="W23"/>
  <c r="W22" s="1"/>
  <c r="W20"/>
  <c r="W19" s="1"/>
  <c r="X34"/>
  <c r="T89"/>
  <c r="W47" l="1"/>
  <c r="W46" s="1"/>
  <c r="W103"/>
  <c r="W100" s="1"/>
  <c r="W25"/>
  <c r="X77"/>
  <c r="W18" l="1"/>
  <c r="X74"/>
  <c r="V77"/>
  <c r="Y77"/>
  <c r="Z77"/>
  <c r="AA77"/>
  <c r="AB77"/>
  <c r="AC77"/>
  <c r="U78"/>
  <c r="U77" s="1"/>
  <c r="V78"/>
  <c r="U74"/>
  <c r="V74"/>
  <c r="Y74"/>
  <c r="Z74"/>
  <c r="AA74"/>
  <c r="AB74"/>
  <c r="AC74"/>
  <c r="T98"/>
  <c r="U95"/>
  <c r="V95"/>
  <c r="X95"/>
  <c r="T95"/>
  <c r="U70"/>
  <c r="V70"/>
  <c r="X70"/>
  <c r="U63"/>
  <c r="U59" s="1"/>
  <c r="V63"/>
  <c r="V59" s="1"/>
  <c r="Y63"/>
  <c r="Y59" s="1"/>
  <c r="Z63"/>
  <c r="Z59" s="1"/>
  <c r="AA63"/>
  <c r="AA59" s="1"/>
  <c r="AB63"/>
  <c r="AB59" s="1"/>
  <c r="AC63"/>
  <c r="AC59" s="1"/>
  <c r="U49"/>
  <c r="V49"/>
  <c r="X49"/>
  <c r="U48"/>
  <c r="U47" s="1"/>
  <c r="V48"/>
  <c r="V47" s="1"/>
  <c r="X48"/>
  <c r="X47" s="1"/>
  <c r="X44"/>
  <c r="U44"/>
  <c r="V44"/>
  <c r="U23"/>
  <c r="V23"/>
  <c r="X23"/>
  <c r="X115"/>
  <c r="T115"/>
  <c r="T114"/>
  <c r="T103" s="1"/>
  <c r="U53"/>
  <c r="V53"/>
  <c r="X53"/>
  <c r="Y53"/>
  <c r="Z53"/>
  <c r="AA53"/>
  <c r="AB53"/>
  <c r="AC53"/>
  <c r="Y39"/>
  <c r="Z39"/>
  <c r="AA39"/>
  <c r="AB39"/>
  <c r="AC39"/>
  <c r="X106"/>
  <c r="Y94" l="1"/>
  <c r="T44"/>
  <c r="U34" l="1"/>
  <c r="V34"/>
  <c r="U98"/>
  <c r="V98"/>
  <c r="X98"/>
  <c r="Y23"/>
  <c r="U31" l="1"/>
  <c r="V31"/>
  <c r="X31"/>
  <c r="Y31"/>
  <c r="U101" l="1"/>
  <c r="V101"/>
  <c r="X101"/>
  <c r="Y101"/>
  <c r="T101"/>
  <c r="U43"/>
  <c r="V43"/>
  <c r="X43"/>
  <c r="T43"/>
  <c r="U76" l="1"/>
  <c r="V76"/>
  <c r="X76"/>
  <c r="U73"/>
  <c r="V73"/>
  <c r="T73"/>
  <c r="X73"/>
  <c r="Y73"/>
  <c r="U69"/>
  <c r="V69"/>
  <c r="T69"/>
  <c r="X69"/>
  <c r="U52"/>
  <c r="V52"/>
  <c r="X52"/>
  <c r="T52"/>
  <c r="U36"/>
  <c r="V36"/>
  <c r="X36"/>
  <c r="U33"/>
  <c r="V33"/>
  <c r="X33"/>
  <c r="T33"/>
  <c r="Y36"/>
  <c r="U97"/>
  <c r="V97"/>
  <c r="X97"/>
  <c r="T97"/>
  <c r="U94"/>
  <c r="V94"/>
  <c r="X94"/>
  <c r="T94"/>
  <c r="U92"/>
  <c r="U91" s="1"/>
  <c r="V92"/>
  <c r="V91" s="1"/>
  <c r="X92"/>
  <c r="X91" s="1"/>
  <c r="T92"/>
  <c r="T91" s="1"/>
  <c r="U89"/>
  <c r="U88" s="1"/>
  <c r="V89"/>
  <c r="V88" s="1"/>
  <c r="X89"/>
  <c r="X88" s="1"/>
  <c r="T88"/>
  <c r="Y18"/>
  <c r="U20"/>
  <c r="U19" s="1"/>
  <c r="V20"/>
  <c r="V19" s="1"/>
  <c r="X20"/>
  <c r="X19" s="1"/>
  <c r="T20"/>
  <c r="T19" s="1"/>
  <c r="U22"/>
  <c r="V22"/>
  <c r="X22"/>
  <c r="T22"/>
  <c r="U29"/>
  <c r="U25" s="1"/>
  <c r="V29"/>
  <c r="V25" s="1"/>
  <c r="X29"/>
  <c r="X25" s="1"/>
  <c r="U46"/>
  <c r="V46"/>
  <c r="X46"/>
  <c r="T46"/>
  <c r="T76"/>
  <c r="U103"/>
  <c r="U100" s="1"/>
  <c r="V103"/>
  <c r="V100" s="1"/>
  <c r="X103"/>
  <c r="X100" s="1"/>
  <c r="T100"/>
  <c r="X58" l="1"/>
  <c r="U58"/>
  <c r="V58"/>
  <c r="U18" l="1"/>
  <c r="V18"/>
  <c r="X18"/>
  <c r="T18" l="1"/>
</calcChain>
</file>

<file path=xl/sharedStrings.xml><?xml version="1.0" encoding="utf-8"?>
<sst xmlns="http://schemas.openxmlformats.org/spreadsheetml/2006/main" count="431" uniqueCount="235">
  <si>
    <t xml:space="preserve">Кулешовского сельского поселения "О бюджете </t>
  </si>
  <si>
    <t xml:space="preserve">Кулешовского сельского поселения Азовского 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</si>
  <si>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</si>
  <si>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</si>
  <si>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</si>
  <si>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</si>
  <si>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</si>
  <si>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</si>
  <si>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</si>
  <si>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</si>
  <si>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Всего</t>
  </si>
  <si>
    <t>Мероприятия по совершенствованию организации муниципальной службы, внедрению эффективных технологий и современных методов кадровой работы, развитию системы подготовки кадров для муниципальной службы в рамках подпрограммы "Развитие муниципальной службы в Кулешовском сельском поселении" муниципальной программы Кулешовского сельского поселения "Развитие муниципальной службы в Кулешовском сельском поселении" (Иные закупки товаров, работ и услуг для обеспечения государственных (муниципальных) нужд)</t>
  </si>
  <si>
    <t>240</t>
  </si>
  <si>
    <t>07</t>
  </si>
  <si>
    <t>05</t>
  </si>
  <si>
    <t>Подпрограмма "Пожарная безопасность"</t>
  </si>
  <si>
    <t>Мероприятия по обеспечению пожарной безопасности в рамках подпрограммы "Пожарная безопасность" муниципальной программы Кулешовского сельского поселения "Участие в предупреждении и ликвидации последствий чрезвычайных ситуаций в границах Кулешовского сельского поселения, пожарной безопасности" (Иные закупки товаров, работ и услуг для обеспечения государственных (муниципальных) нужд)</t>
  </si>
  <si>
    <t>03</t>
  </si>
  <si>
    <t>09</t>
  </si>
  <si>
    <t>Подпрограмма "Профилактика экстремизма и терроризма в сельском поселении"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</si>
  <si>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</si>
  <si>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Подпрограмма "Комплексные меры противодействия злоупотреблению наркотиками и их незаконному обороту"</t>
  </si>
  <si>
    <t>Мероприятия направленные на организацию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в Кулешовском сельском поселении на 2014-2020 годы" (Иные закупки товаров, работ и услуг для обеспечения государственных (муниципальных) нужд)</t>
  </si>
  <si>
    <t>Муниципальная программа "Развитие транспортной системы Кулешовского сельского поселения"</t>
  </si>
  <si>
    <t>Подпрограмма "Развитие транспортной инфраструктуры в сельском поселении"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</si>
  <si>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Кулешовского сельского поселения" (Иные закупки товаров, работ и услуг для обеспечения государственных (муниципальных) нужд)</t>
  </si>
  <si>
    <t>04</t>
  </si>
  <si>
    <t>Муниципальная программа Кулешовского сельского поселения "Обеспечение качественными жилищно-коммунальными услугами населения Кулешовского сельского поселения"</t>
  </si>
  <si>
    <t>Подпрограмма "Развитие жилищного хозяйства в сельском поселении"</t>
  </si>
  <si>
    <t>Имущественный взнос "Ростовскому областному фонду содействия капитальному ремонту" в рамках подпрограммы "Развитие жилищного хозяйства в сельском поселении"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</si>
  <si>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01</t>
  </si>
  <si>
    <t>Подпрограмма «Энергосбережение и повышение энергетической эффективности в сельских поселениях»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</si>
  <si>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в рамках подпрограммы "Энергосбережение и повышение энергетической эффективности в сельских поселениях" муниципальной программы Кулешовского сельского поселения "Энергоэффективности и развитие энергетики в Кулешовском сельском поселении" (Иные закупки товаров, работ и услуг для обеспечения государственных (муниципальных) нужд)</t>
  </si>
  <si>
    <t>Муниципальная программа Кулешовского сельского поселения «Развитие сетей наружного освещения Кулешовского сельского поселения»</t>
  </si>
  <si>
    <t>Муниципальная программа Кулешовского сельского поселения «Озеленение территории Кулешовского сельского поселения»</t>
  </si>
  <si>
    <t>Расходы на посадку зеленых насаждений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</si>
  <si>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содержание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</si>
  <si>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Муниципальная программа Кулешовского сельского поселения «Благоустройство территории Кулешовского сельского поселения»</t>
  </si>
  <si>
    <t>Подпрограмма «Прочее благоустройство»</t>
  </si>
  <si>
    <t>Расходы по обустройству и содержанию детских площадок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</si>
  <si>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содержанию и ремонту площадок мусорных контейнеров и площадок к ним, а так же содержание территории сельского поселения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</si>
  <si>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610</t>
  </si>
  <si>
    <t>08</t>
  </si>
  <si>
    <t>Расходы на физкультурные и массово-спортивные мероприятия в рамках подпрограммы "Развитие физической культуры и спорта муниципальной программы "Развитие культуры и спорта в Кулешовском сельском поселении" (Иные закупки товаров, работ и услуг для обеспечения государственных (муниципальных) нужд)</t>
  </si>
  <si>
    <t>11</t>
  </si>
  <si>
    <t>Муниципальная программа Кулешовского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</si>
  <si>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>Подпрограмма «Нормативно-методическое обеспечение и организация бюджетного процесса»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</si>
  <si>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</si>
  <si>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</si>
  <si>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</si>
  <si>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</si>
  <si>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320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</si>
  <si>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</si>
  <si>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</si>
  <si>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</si>
  <si>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ремонт административного здания админитстрации поселения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</si>
  <si>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</t>
  </si>
  <si>
    <t>Расходы на оценку государственного имущества, признание прав и регулирование отношений недвижимости государственной собственности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</si>
  <si>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уплату налога на имущество организаций, земельног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</si>
  <si>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государства,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</si>
  <si>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12</t>
  </si>
  <si>
    <t>Муниципальная программа Кулешовского сельского поселения «Доступная среда»</t>
  </si>
  <si>
    <t>Подпрограмма «Доступная среда»</t>
  </si>
  <si>
    <t>Расходы создание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Кулешовского сельского поселения "Доступная Среда" (Иные закупки товаров, работ и услуг для обеспечения государственных (муниципальных) нужд)</t>
  </si>
  <si>
    <t>Муниципальная программа Кулешовского сельского поселения «Социальная поддержка граждан Кулешовского сельского поселения»</t>
  </si>
  <si>
    <t>Подпрограмма ««Социальная поддержка граждан»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</si>
  <si>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Кулешовского сельского поселения" (Публичные нормативные социальные выплаты гражданам)</t>
  </si>
  <si>
    <t>310</t>
  </si>
  <si>
    <t>10</t>
  </si>
  <si>
    <t>Непрограммные расходы муниципальных органов</t>
  </si>
  <si>
    <t>Финансовое обеспечение непредвиденных расходов</t>
  </si>
  <si>
    <t>Непрограммные расходы (резервный фонд Главы Кулешовского сельского поселения) (Резервные средства)</t>
  </si>
  <si>
    <t>870</t>
  </si>
  <si>
    <t>Непрограммные расходы</t>
  </si>
  <si>
    <t>Расходы на выполнение других обязательств государства в рамках непрограммных расходов (Уплата налогов, сборов и иных платежей)</t>
  </si>
  <si>
    <t>02</t>
  </si>
  <si>
    <t>Расходы на осуществление полномочий по определению в соответствии с частью 1 статьм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</si>
  <si>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Иные межбюджетные трансферты, передаваемые из бюджета сельского поселения на обеспечение деятельности контрольно-счетной инспекции (Иные межбюджетные трансферты)</t>
  </si>
  <si>
    <t>540</t>
  </si>
  <si>
    <t>Подпрограмма «Создание условий для обеспечения качественными коммунальными услугами населения сельских поселений»</t>
  </si>
  <si>
    <t>Сумма (Ф)</t>
  </si>
  <si>
    <t>Сумма (Р)</t>
  </si>
  <si>
    <t>Плановый период</t>
  </si>
  <si>
    <t>Избирательная комиссия Ростовской области</t>
  </si>
  <si>
    <t>01.0.00.00000</t>
  </si>
  <si>
    <t>01.1.00.00000</t>
  </si>
  <si>
    <t>01.1.00.28540</t>
  </si>
  <si>
    <t>02.0.00.00000</t>
  </si>
  <si>
    <t>02.1.00.00000</t>
  </si>
  <si>
    <t>02.1.00.28310</t>
  </si>
  <si>
    <t>03.0.00.00000</t>
  </si>
  <si>
    <t>03.1.00.00000</t>
  </si>
  <si>
    <t>03.1.00.28290</t>
  </si>
  <si>
    <t>03.2.00.00000</t>
  </si>
  <si>
    <t>03.2.00.28800</t>
  </si>
  <si>
    <t>04.0.00.00000</t>
  </si>
  <si>
    <t>04.1.00.00000</t>
  </si>
  <si>
    <t>04.1.00.28380</t>
  </si>
  <si>
    <t>05.0.00.00000</t>
  </si>
  <si>
    <t>05.1.00.00000</t>
  </si>
  <si>
    <t>05.1.00.68080</t>
  </si>
  <si>
    <t>05.2.00.00000</t>
  </si>
  <si>
    <t>06.0.00.00000</t>
  </si>
  <si>
    <t>06.1.00.00000</t>
  </si>
  <si>
    <t>06.1.00.28430</t>
  </si>
  <si>
    <t>07.0.00.00000</t>
  </si>
  <si>
    <t>07.1.00.00000</t>
  </si>
  <si>
    <t>Мероприятия по оплате и обслуживанию уличного освещения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</si>
  <si>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07.1.00.28200</t>
  </si>
  <si>
    <t>07.1.00.28460</t>
  </si>
  <si>
    <t>07.1.00.28610</t>
  </si>
  <si>
    <t>Мероприятия по приобретению и установке новых светильников наружного освещения в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</si>
  <si>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07.1.00.28940</t>
  </si>
  <si>
    <t>08.0.00.00000</t>
  </si>
  <si>
    <t>08.1.00.00000</t>
  </si>
  <si>
    <t>08.1.00.28490</t>
  </si>
  <si>
    <t>08.1.00.28500</t>
  </si>
  <si>
    <t>08.1.00.28780</t>
  </si>
  <si>
    <t>09.0.00.00000</t>
  </si>
  <si>
    <t>09.1.00.00000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</si>
  <si>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</si>
  <si>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</si>
  <si>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09.1.00.28510</t>
  </si>
  <si>
    <t>09.1.00.28520</t>
  </si>
  <si>
    <t>09.1.00.28530</t>
  </si>
  <si>
    <t>10.0.00.00000</t>
  </si>
  <si>
    <t>10.1.00.00000</t>
  </si>
  <si>
    <t>10.1.00.28590</t>
  </si>
  <si>
    <t>11.0.00.00000</t>
  </si>
  <si>
    <t>11.1.00.00000</t>
  </si>
  <si>
    <t>11.1.00.28360</t>
  </si>
  <si>
    <t>13.0.00.00000</t>
  </si>
  <si>
    <t>13.1.00.00000</t>
  </si>
  <si>
    <t>13.1.00.00110</t>
  </si>
  <si>
    <t>13.1.00.00190</t>
  </si>
  <si>
    <t>13.1.00.00210</t>
  </si>
  <si>
    <t>13.1.00.28190</t>
  </si>
  <si>
    <t>13.1.00.28580</t>
  </si>
  <si>
    <t>13.1.00.28600</t>
  </si>
  <si>
    <t>13.1.00.28990</t>
  </si>
  <si>
    <t>14.0.00.00000</t>
  </si>
  <si>
    <t>14.1.00.00000</t>
  </si>
  <si>
    <t>14.1.00.28260</t>
  </si>
  <si>
    <t>15.0.00.00000</t>
  </si>
  <si>
    <t>15.1.00.00000</t>
  </si>
  <si>
    <t>15.1.00.28250</t>
  </si>
  <si>
    <t>Обеспечение деятельности избирательной комиссии Ростовской области</t>
  </si>
  <si>
    <t>91.0.00.00000</t>
  </si>
  <si>
    <t>91.9.00.00000</t>
  </si>
  <si>
    <t>91.9.00.20700</t>
  </si>
  <si>
    <t>880</t>
  </si>
  <si>
    <t>99.0.00.00000</t>
  </si>
  <si>
    <t>99.1.00.00000</t>
  </si>
  <si>
    <t>99.1.00.90120</t>
  </si>
  <si>
    <t>99.9.00.00000</t>
  </si>
  <si>
    <t>99.9.00.28990</t>
  </si>
  <si>
    <t>99.9.00.51180</t>
  </si>
  <si>
    <t>99.9.00.72390</t>
  </si>
  <si>
    <t>Иные межбюджетные трансферты, передаваемые из бюджета поселения, бюджету муниципального района по передаче полномочий внутреннего финансового контроля (Иные межбюджетные трансферты)</t>
  </si>
  <si>
    <t>99.9.00.85010</t>
  </si>
  <si>
    <t>99.9.00.85040</t>
  </si>
  <si>
    <t>99.9.00.90110</t>
  </si>
  <si>
    <t>Условно утвержденные расходы по иным непрограммным мероприятиям в рамках непрограммного направления органов местного самоуправления (Специальные расходы)</t>
  </si>
  <si>
    <t>Расходы на разработку ПСД благоустройства территории АКДП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</si>
  <si>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Муницапальная программа "Развитие субъектов среднего и малого предпринмательства в Кулешовском сельском поселении"</t>
  </si>
  <si>
    <t>16.0.00.00000</t>
  </si>
  <si>
    <t>16.1.00.00000</t>
  </si>
  <si>
    <t>Мероприятия в рамках подпрограммы "Развитие субъектов среднего и малого предпринмательства в Кулешовском сельском поселении" муниципальной программы "Развитие субъектов среднего и малого предпринмательства в Кулешовском сельском поселении" (Иные закупки товаров, работ и услуг для обеспечения государственных (муниципальных) нужд)</t>
  </si>
  <si>
    <t>16.1.00.28760</t>
  </si>
  <si>
    <t xml:space="preserve">Расходы на реализацию мероприятий по устойчивому развитию сельских территорий в части развития газификации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ремонт и обслуживание объектов газоснабжения  </t>
  </si>
  <si>
    <t>0520028630</t>
  </si>
  <si>
    <t>8062,8+1636,8+192,2+3+50=9944,8</t>
  </si>
  <si>
    <t>9965-20-0,2=9944,8</t>
  </si>
  <si>
    <t>Мероприятия направленные на привлечение граждан  и их объединений к участию в обеспечении охраны  общественного порячдка(о добровольных народных дружинах) на  территории Кулешовского сельского поселения  муниципальной программы "Обеспечение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</si>
  <si>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03.3.00.0000</t>
  </si>
  <si>
    <t>03.3.00.28830</t>
  </si>
  <si>
    <t xml:space="preserve">Муниципальная программа Кулешовского сельского поселения «Энергосбережение  и и повышение  энергетической эффективности  Кулешовского сельского поселения " </t>
  </si>
  <si>
    <t>Муниципальная программа Кулешовского сельского поселения "Развитие муниципальльной службы" в Кулешовском сельском поселении.</t>
  </si>
  <si>
    <t>Подпрограмма "Развитие муниципальной службы"</t>
  </si>
  <si>
    <t>Муниципальная программа Кулешовского сельского поселения "Участие в предупреждении и ликвидации последствий чрезвычайных ситуаций в границах Кулешовского сельского поселения, обеспечение  пожарной безопасности"</t>
  </si>
  <si>
    <t>Муниципальная программа Кулешовского сельского поселения "Обеспечения общественного порядка и противодействие преступности" в Кулешовском сельском поселении</t>
  </si>
  <si>
    <t>Подпрограмма "О привлечении граждан и их объединений к участию  в обеспечении  охраны общественного порядка"(о добровольных народных дружинах ) на территории Кулешовского сельского поселения .</t>
  </si>
  <si>
    <t>Подпрограмма «Развитие сетей наружного освещения Кулешовского сельского поселения »</t>
  </si>
  <si>
    <t>Подпрограмма «Озеленение территории Кулешовского сельского поселения »</t>
  </si>
  <si>
    <t>Муниципальная программа Кулешовского сельского поселения «Развитие культуры" Кулешовского сельского поселения.</t>
  </si>
  <si>
    <t>Подпрограмма «Организация досуга и обеспечение  жителей услугами  организаций культуры"</t>
  </si>
  <si>
    <t>Расходы на обеспечение деятельности (оказание услуг) муниципальных учреждений культуры в рамках подпрограммы "Организация досуга и обеспечение  жителей услугами  организаций культуры"муниципальной программы Кулешовского сельского поселения "Развитие культуры" Кулешовского сельского поселения (Субсидии бюджетным учреждениям)</t>
  </si>
  <si>
    <t>Муниципальная программа «Развитие физической культуры и спорта" в Кулешовском сельском поселении</t>
  </si>
  <si>
    <t>Подпрограмма  "Развитие физической культуры и  массового спорта Кулешовского сельского поселения »</t>
  </si>
  <si>
    <t>Председатель собрания депутатов –</t>
  </si>
  <si>
    <t>99 9 0085030</t>
  </si>
  <si>
    <t xml:space="preserve"> </t>
  </si>
  <si>
    <t>0520028990</t>
  </si>
  <si>
    <t>Расходы на паспортизацию 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</si>
  <si>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08.1.00.28820</t>
  </si>
  <si>
    <t>Иные межбюджетные трасферты  передаваемые из бюджета  сельского поселения  на обеспечение деятельности  по теплоснабжению  (Иные межбюджетные трансферты)</t>
  </si>
  <si>
    <t>06</t>
  </si>
  <si>
    <t>Расходы на реализацию других мероприятий по устойчивому развитию сельских территорий в части развития коммунального хозяйства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изготоваление табличек номеров домов и наименование улиц</t>
  </si>
  <si>
    <t>2024 год</t>
  </si>
  <si>
    <t>Мероприятия по оплате ремонта и обслуживанию трансформаторов в 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</si>
  <si>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Приложение № 6</t>
  </si>
  <si>
    <t xml:space="preserve">Расходы на подготовку и проведение выборов органов МСУ  (Специальные расходы) в рамках непрограмных расходов </t>
  </si>
  <si>
    <t xml:space="preserve">района на 2023 год и плановый период </t>
  </si>
  <si>
    <t>Распределение бюджетных ассигнований по целевым статьям (государственным программам Кулешовского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 бюджета Кулешовского сельского поселения Азовского района
 на 2023 год и плановый период 2024 и 2025 годов</t>
  </si>
  <si>
    <t>Сумма
2023 год</t>
  </si>
  <si>
    <t>2025 год</t>
  </si>
  <si>
    <t>9990085030</t>
  </si>
  <si>
    <t>1010085020</t>
  </si>
  <si>
    <t>99 9 00 85040</t>
  </si>
  <si>
    <t>09.1.F2.55555</t>
  </si>
  <si>
    <t>09.1.00.28620</t>
  </si>
  <si>
    <t xml:space="preserve">Расходы на выполнение других обязательств государства (иные экономические санкции ) в рамках непрограмных расходов </t>
  </si>
  <si>
    <t>99.9.00.28600</t>
  </si>
  <si>
    <t>99 9 0085050</t>
  </si>
  <si>
    <t>Мероприятия направленные на ремонт и реконструкцию сетей наружного освещения, рамках подпрограммы " Развитие сетей наружного освещения" Муниципальной  программы  Кулешовского сельс кого поселения "Развитие  сетей наружного освещения Кулешовского сельского поселения" (иные закупки товаров, работ и услуг для обеспечения  государственных (муниципальных) нудж)</t>
  </si>
  <si>
    <t>Иные межбюджетные трасферты,  передаваемые из бюджета  сельского поселения бюджету муниципального района, и направленные на финансирование расходов по переданным полномочиям  по организации теплоснабжения, по иным непрограммным мероприятиям в рамках непрограммного направления расходов органов местного самоуправления</t>
  </si>
  <si>
    <t>Реализация программ формирования современной городской среды (Субсидии на реализацию мероприятий по формированию современной городской среды в части благоустройства общественных территорий) в рамках подпрограммы "Благоустройство общественных территорий Ростовской области государственной программы Ростовской области "Формирование соврменной гоородской среды на территории Ростовской области"территорий в рамках программы "Благоустройство общественных территорий Ростовской области "Формирование современной городской среды на территории Ростовской области"</t>
  </si>
  <si>
    <t>Иные межбюджетные трансферты,перечисляемые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самоуправлениямуниципального района по передаче полномочий внутреннего финансового контроля (Иные межбюджетные трансферты)</t>
  </si>
  <si>
    <t>Иные межбюджетные трансферты,перечисляемые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самоуправления.</t>
  </si>
  <si>
    <t>Иные межбюджетные трансферты, перечисляемые из бюджета поселения бюджету муниципального района, передаваемые из бюджета поселения в целях частичной компенсации дополнительных расходов на повышение оплаты труда отдельных категорий работников бюджетной сферы в рамках указов Президента Российской Федерации 2012 года организации культуры</t>
  </si>
  <si>
    <t>09.1.00.28680</t>
  </si>
  <si>
    <t>Расходы на реализацию мероприятий по организации ритуальных услуг и  мест захоронения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</si>
  <si>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осуществление строительного контроля и авторского надзора, а так же проверку достоверности сметных нормативов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</si>
  <si>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09.1.00.28730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</si>
  <si>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муниципальных)органов)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</si>
  <si>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</si>
  <si>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муниципального района, 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поселения, по иным непрограммным мероприятиям в рамках непрограммного направления расходов органов местного самоуправлениябюджетной системы в части полномочий по организации ритуальных услуг</t>
  </si>
  <si>
    <t xml:space="preserve">Расходы на разработку технической документации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</t>
  </si>
  <si>
    <t>09.1.00.28780</t>
  </si>
  <si>
    <t>Расходы на обеспечение общественного порядка на территории сквера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</si>
  <si>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03.1.00.28840</t>
  </si>
  <si>
    <t>А.Д. Буцкий</t>
  </si>
  <si>
    <t xml:space="preserve">к    решению Собрания депутатов </t>
  </si>
  <si>
    <t xml:space="preserve">Глава Кулешовского сельского поселения                                                                  </t>
  </si>
  <si>
    <t>2024 и 2025 годов" от       22.12.2023  №    95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</si>
</sst>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22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Calibri"/>
      <family val="2"/>
      <scheme val="minor"/>
    </font>
    <font>
      <sz val="14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8" xfId="0" applyNumberFormat="1" applyFont="1" applyFill="1" applyBorder="1" applyAlignment="1">
      <alignment horizontal="center" vertical="center" wrapText="1"/>
    </xf>
    <xf numFmtId="0" fontId="9" fillId="2" borderId="22" xfId="0" applyNumberFormat="1" applyFont="1" applyFill="1" applyBorder="1" applyAlignment="1">
      <alignment vertical="center" wrapText="1"/>
    </xf>
    <xf numFmtId="164" fontId="6" fillId="2" borderId="24" xfId="0" applyNumberFormat="1" applyFont="1" applyFill="1" applyBorder="1" applyAlignment="1">
      <alignment vertical="center" wrapText="1"/>
    </xf>
    <xf numFmtId="0" fontId="9" fillId="2" borderId="20" xfId="0" applyNumberFormat="1" applyFont="1" applyFill="1" applyBorder="1" applyAlignment="1">
      <alignment vertical="center" wrapText="1"/>
    </xf>
    <xf numFmtId="164" fontId="6" fillId="2" borderId="22" xfId="0" applyNumberFormat="1" applyFont="1" applyFill="1" applyBorder="1" applyAlignment="1">
      <alignment vertical="center" wrapText="1"/>
    </xf>
    <xf numFmtId="0" fontId="6" fillId="2" borderId="22" xfId="0" applyNumberFormat="1" applyFont="1" applyFill="1" applyBorder="1" applyAlignment="1">
      <alignment vertical="center" wrapText="1"/>
    </xf>
    <xf numFmtId="0" fontId="6" fillId="2" borderId="24" xfId="0" applyNumberFormat="1" applyFont="1" applyFill="1" applyBorder="1" applyAlignment="1">
      <alignment vertical="center" wrapText="1"/>
    </xf>
    <xf numFmtId="0" fontId="6" fillId="2" borderId="14" xfId="0" applyNumberFormat="1" applyFont="1" applyFill="1" applyBorder="1" applyAlignment="1">
      <alignment vertical="center" wrapText="1"/>
    </xf>
    <xf numFmtId="49" fontId="6" fillId="2" borderId="15" xfId="0" applyNumberFormat="1" applyFont="1" applyFill="1" applyBorder="1" applyAlignment="1">
      <alignment horizontal="center" vertical="center" wrapText="1"/>
    </xf>
    <xf numFmtId="0" fontId="6" fillId="2" borderId="15" xfId="0" applyNumberFormat="1" applyFont="1" applyFill="1" applyBorder="1" applyAlignment="1">
      <alignment horizontal="center" vertical="center" wrapText="1"/>
    </xf>
    <xf numFmtId="0" fontId="12" fillId="0" borderId="0" xfId="0" applyFont="1"/>
    <xf numFmtId="164" fontId="11" fillId="2" borderId="2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165" fontId="0" fillId="0" borderId="1" xfId="0" applyNumberFormat="1" applyBorder="1"/>
    <xf numFmtId="165" fontId="7" fillId="5" borderId="4" xfId="0" applyNumberFormat="1" applyFont="1" applyFill="1" applyBorder="1" applyAlignment="1">
      <alignment horizontal="right" vertical="center" wrapText="1"/>
    </xf>
    <xf numFmtId="165" fontId="10" fillId="2" borderId="4" xfId="0" applyNumberFormat="1" applyFont="1" applyFill="1" applyBorder="1" applyAlignment="1">
      <alignment horizontal="right" vertical="center" wrapText="1"/>
    </xf>
    <xf numFmtId="165" fontId="9" fillId="4" borderId="28" xfId="0" applyNumberFormat="1" applyFont="1" applyFill="1" applyBorder="1" applyAlignment="1">
      <alignment horizontal="right" vertical="center" wrapText="1"/>
    </xf>
    <xf numFmtId="0" fontId="8" fillId="2" borderId="22" xfId="0" applyNumberFormat="1" applyFont="1" applyFill="1" applyBorder="1" applyAlignment="1">
      <alignment vertical="center" wrapText="1"/>
    </xf>
    <xf numFmtId="0" fontId="9" fillId="6" borderId="6" xfId="0" applyNumberFormat="1" applyFont="1" applyFill="1" applyBorder="1" applyAlignment="1">
      <alignment vertical="center" wrapText="1"/>
    </xf>
    <xf numFmtId="49" fontId="9" fillId="6" borderId="7" xfId="0" applyNumberFormat="1" applyFont="1" applyFill="1" applyBorder="1" applyAlignment="1">
      <alignment horizontal="center" vertical="center" wrapText="1"/>
    </xf>
    <xf numFmtId="0" fontId="9" fillId="6" borderId="7" xfId="0" applyNumberFormat="1" applyFont="1" applyFill="1" applyBorder="1" applyAlignment="1">
      <alignment horizontal="center" vertical="center" wrapText="1"/>
    </xf>
    <xf numFmtId="0" fontId="9" fillId="6" borderId="20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horizontal="center" vertical="center" wrapText="1"/>
    </xf>
    <xf numFmtId="0" fontId="9" fillId="6" borderId="3" xfId="0" applyNumberFormat="1" applyFont="1" applyFill="1" applyBorder="1" applyAlignment="1">
      <alignment horizontal="center" vertical="center" wrapText="1"/>
    </xf>
    <xf numFmtId="0" fontId="9" fillId="6" borderId="22" xfId="0" applyNumberFormat="1" applyFont="1" applyFill="1" applyBorder="1" applyAlignment="1">
      <alignment vertical="center" wrapText="1"/>
    </xf>
    <xf numFmtId="49" fontId="9" fillId="6" borderId="2" xfId="0" applyNumberFormat="1" applyFont="1" applyFill="1" applyBorder="1" applyAlignment="1">
      <alignment horizontal="center" vertical="center" wrapText="1"/>
    </xf>
    <xf numFmtId="0" fontId="9" fillId="6" borderId="2" xfId="0" applyNumberFormat="1" applyFont="1" applyFill="1" applyBorder="1" applyAlignment="1">
      <alignment horizontal="center" vertical="center" wrapText="1"/>
    </xf>
    <xf numFmtId="0" fontId="7" fillId="6" borderId="6" xfId="0" applyNumberFormat="1" applyFont="1" applyFill="1" applyBorder="1" applyAlignment="1">
      <alignment vertical="center" wrapText="1"/>
    </xf>
    <xf numFmtId="49" fontId="7" fillId="6" borderId="7" xfId="0" applyNumberFormat="1" applyFont="1" applyFill="1" applyBorder="1" applyAlignment="1">
      <alignment horizontal="center" vertical="center" wrapText="1"/>
    </xf>
    <xf numFmtId="0" fontId="7" fillId="6" borderId="7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6" fillId="2" borderId="18" xfId="0" applyNumberFormat="1" applyFont="1" applyFill="1" applyBorder="1" applyAlignment="1">
      <alignment vertical="center" wrapText="1"/>
    </xf>
    <xf numFmtId="49" fontId="6" fillId="2" borderId="9" xfId="0" applyNumberFormat="1" applyFont="1" applyFill="1" applyBorder="1" applyAlignment="1">
      <alignment horizontal="center" vertical="center" wrapText="1"/>
    </xf>
    <xf numFmtId="0" fontId="6" fillId="2" borderId="9" xfId="0" applyNumberFormat="1" applyFont="1" applyFill="1" applyBorder="1" applyAlignment="1">
      <alignment horizontal="center" vertical="center" wrapText="1"/>
    </xf>
    <xf numFmtId="165" fontId="8" fillId="0" borderId="29" xfId="0" applyNumberFormat="1" applyFont="1" applyFill="1" applyBorder="1" applyAlignment="1">
      <alignment horizontal="right" vertical="center" wrapText="1"/>
    </xf>
    <xf numFmtId="164" fontId="7" fillId="2" borderId="6" xfId="0" applyNumberFormat="1" applyFont="1" applyFill="1" applyBorder="1" applyAlignment="1">
      <alignment vertical="center" wrapText="1"/>
    </xf>
    <xf numFmtId="164" fontId="6" fillId="2" borderId="18" xfId="0" applyNumberFormat="1" applyFont="1" applyFill="1" applyBorder="1" applyAlignment="1">
      <alignment horizontal="justify" vertical="center" wrapText="1"/>
    </xf>
    <xf numFmtId="0" fontId="9" fillId="2" borderId="6" xfId="0" applyNumberFormat="1" applyFont="1" applyFill="1" applyBorder="1" applyAlignment="1">
      <alignment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right" vertical="center" wrapText="1"/>
    </xf>
    <xf numFmtId="165" fontId="11" fillId="2" borderId="2" xfId="0" applyNumberFormat="1" applyFont="1" applyFill="1" applyBorder="1" applyAlignment="1">
      <alignment horizontal="right" vertical="center" wrapText="1"/>
    </xf>
    <xf numFmtId="0" fontId="5" fillId="6" borderId="6" xfId="0" applyNumberFormat="1" applyFont="1" applyFill="1" applyBorder="1" applyAlignment="1">
      <alignment vertical="center" wrapText="1"/>
    </xf>
    <xf numFmtId="0" fontId="5" fillId="6" borderId="20" xfId="0" applyNumberFormat="1" applyFont="1" applyFill="1" applyBorder="1" applyAlignment="1">
      <alignment vertical="center" wrapText="1"/>
    </xf>
    <xf numFmtId="0" fontId="5" fillId="2" borderId="22" xfId="0" applyNumberFormat="1" applyFont="1" applyFill="1" applyBorder="1" applyAlignment="1">
      <alignment vertical="center" wrapText="1"/>
    </xf>
    <xf numFmtId="0" fontId="5" fillId="2" borderId="20" xfId="0" applyNumberFormat="1" applyFont="1" applyFill="1" applyBorder="1" applyAlignment="1">
      <alignment vertical="center" wrapText="1"/>
    </xf>
    <xf numFmtId="165" fontId="15" fillId="2" borderId="2" xfId="0" applyNumberFormat="1" applyFont="1" applyFill="1" applyBorder="1" applyAlignment="1">
      <alignment horizontal="right" vertical="center" wrapText="1"/>
    </xf>
    <xf numFmtId="49" fontId="15" fillId="6" borderId="7" xfId="0" applyNumberFormat="1" applyFont="1" applyFill="1" applyBorder="1" applyAlignment="1">
      <alignment horizontal="center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165" fontId="15" fillId="2" borderId="3" xfId="0" applyNumberFormat="1" applyFont="1" applyFill="1" applyBorder="1" applyAlignment="1">
      <alignment horizontal="right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49" fontId="8" fillId="3" borderId="22" xfId="0" applyNumberFormat="1" applyFont="1" applyFill="1" applyBorder="1" applyAlignment="1">
      <alignment horizontal="justify" vertical="center" wrapText="1"/>
    </xf>
    <xf numFmtId="165" fontId="11" fillId="2" borderId="2" xfId="0" applyNumberFormat="1" applyFont="1" applyFill="1" applyBorder="1" applyAlignment="1">
      <alignment horizontal="right" vertical="center"/>
    </xf>
    <xf numFmtId="165" fontId="11" fillId="2" borderId="1" xfId="0" applyNumberFormat="1" applyFont="1" applyFill="1" applyBorder="1" applyAlignment="1">
      <alignment horizontal="right" vertical="center"/>
    </xf>
    <xf numFmtId="165" fontId="11" fillId="2" borderId="23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vertical="center"/>
    </xf>
    <xf numFmtId="165" fontId="13" fillId="2" borderId="28" xfId="0" applyNumberFormat="1" applyFont="1" applyFill="1" applyBorder="1" applyAlignment="1">
      <alignment horizontal="right" vertical="center" wrapText="1"/>
    </xf>
    <xf numFmtId="165" fontId="11" fillId="2" borderId="30" xfId="0" applyNumberFormat="1" applyFont="1" applyFill="1" applyBorder="1" applyAlignment="1">
      <alignment horizontal="right" vertical="center" wrapText="1"/>
    </xf>
    <xf numFmtId="165" fontId="15" fillId="2" borderId="4" xfId="0" applyNumberFormat="1" applyFont="1" applyFill="1" applyBorder="1" applyAlignment="1">
      <alignment horizontal="right" vertical="center" wrapText="1"/>
    </xf>
    <xf numFmtId="165" fontId="15" fillId="2" borderId="28" xfId="0" applyNumberFormat="1" applyFont="1" applyFill="1" applyBorder="1" applyAlignment="1">
      <alignment horizontal="right" vertical="center" wrapText="1"/>
    </xf>
    <xf numFmtId="165" fontId="15" fillId="6" borderId="31" xfId="0" applyNumberFormat="1" applyFont="1" applyFill="1" applyBorder="1" applyAlignment="1">
      <alignment horizontal="right" vertical="center" wrapText="1"/>
    </xf>
    <xf numFmtId="165" fontId="11" fillId="2" borderId="4" xfId="0" applyNumberFormat="1" applyFont="1" applyFill="1" applyBorder="1" applyAlignment="1">
      <alignment horizontal="right" vertical="center" wrapText="1"/>
    </xf>
    <xf numFmtId="49" fontId="8" fillId="2" borderId="4" xfId="0" applyNumberFormat="1" applyFont="1" applyFill="1" applyBorder="1" applyAlignment="1">
      <alignment horizontal="right" vertical="center" wrapText="1"/>
    </xf>
    <xf numFmtId="164" fontId="8" fillId="2" borderId="22" xfId="0" applyNumberFormat="1" applyFont="1" applyFill="1" applyBorder="1" applyAlignment="1">
      <alignment horizontal="justify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right" vertical="center" wrapText="1"/>
    </xf>
    <xf numFmtId="165" fontId="8" fillId="2" borderId="23" xfId="0" applyNumberFormat="1" applyFont="1" applyFill="1" applyBorder="1" applyAlignment="1">
      <alignment horizontal="right" vertical="center" wrapText="1"/>
    </xf>
    <xf numFmtId="165" fontId="8" fillId="2" borderId="5" xfId="0" applyNumberFormat="1" applyFont="1" applyFill="1" applyBorder="1" applyAlignment="1">
      <alignment horizontal="right" vertical="center" wrapText="1"/>
    </xf>
    <xf numFmtId="165" fontId="8" fillId="2" borderId="25" xfId="0" applyNumberFormat="1" applyFont="1" applyFill="1" applyBorder="1" applyAlignment="1">
      <alignment horizontal="right" vertical="center" wrapText="1"/>
    </xf>
    <xf numFmtId="164" fontId="11" fillId="2" borderId="18" xfId="0" applyNumberFormat="1" applyFont="1" applyFill="1" applyBorder="1" applyAlignment="1">
      <alignment horizontal="justify" vertical="center" wrapText="1"/>
    </xf>
    <xf numFmtId="49" fontId="11" fillId="2" borderId="9" xfId="0" applyNumberFormat="1" applyFont="1" applyFill="1" applyBorder="1" applyAlignment="1">
      <alignment horizontal="center" vertical="center" wrapText="1"/>
    </xf>
    <xf numFmtId="0" fontId="11" fillId="2" borderId="9" xfId="0" applyNumberFormat="1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49" fontId="8" fillId="2" borderId="9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right" vertical="center" wrapText="1"/>
    </xf>
    <xf numFmtId="0" fontId="16" fillId="0" borderId="0" xfId="0" applyFont="1"/>
    <xf numFmtId="0" fontId="8" fillId="2" borderId="1" xfId="0" applyNumberFormat="1" applyFont="1" applyFill="1" applyBorder="1" applyAlignment="1">
      <alignment horizontal="right" vertical="center"/>
    </xf>
    <xf numFmtId="0" fontId="18" fillId="2" borderId="1" xfId="0" applyNumberFormat="1" applyFont="1" applyFill="1" applyBorder="1" applyAlignment="1">
      <alignment horizontal="right" vertical="center"/>
    </xf>
    <xf numFmtId="0" fontId="19" fillId="2" borderId="1" xfId="0" applyNumberFormat="1" applyFont="1" applyFill="1" applyBorder="1" applyAlignment="1">
      <alignment horizontal="right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7" fillId="2" borderId="16" xfId="0" applyNumberFormat="1" applyFont="1" applyFill="1" applyBorder="1" applyAlignment="1">
      <alignment horizontal="center" vertical="center" wrapText="1"/>
    </xf>
    <xf numFmtId="0" fontId="7" fillId="2" borderId="17" xfId="0" applyNumberFormat="1" applyFont="1" applyFill="1" applyBorder="1" applyAlignment="1">
      <alignment horizontal="center" vertical="center" wrapText="1"/>
    </xf>
    <xf numFmtId="0" fontId="8" fillId="2" borderId="9" xfId="0" applyNumberFormat="1" applyFont="1" applyFill="1" applyBorder="1" applyAlignment="1">
      <alignment horizontal="center" vertical="center" wrapText="1"/>
    </xf>
    <xf numFmtId="0" fontId="8" fillId="2" borderId="19" xfId="0" applyNumberFormat="1" applyFont="1" applyFill="1" applyBorder="1" applyAlignment="1">
      <alignment horizontal="center" vertical="center" wrapText="1"/>
    </xf>
    <xf numFmtId="165" fontId="7" fillId="6" borderId="7" xfId="0" applyNumberFormat="1" applyFont="1" applyFill="1" applyBorder="1" applyAlignment="1">
      <alignment horizontal="right" vertical="center" wrapText="1"/>
    </xf>
    <xf numFmtId="165" fontId="7" fillId="6" borderId="8" xfId="0" applyNumberFormat="1" applyFont="1" applyFill="1" applyBorder="1" applyAlignment="1">
      <alignment horizontal="right" vertical="center" wrapText="1"/>
    </xf>
    <xf numFmtId="165" fontId="7" fillId="6" borderId="3" xfId="0" applyNumberFormat="1" applyFont="1" applyFill="1" applyBorder="1" applyAlignment="1">
      <alignment horizontal="right" vertical="center" wrapText="1"/>
    </xf>
    <xf numFmtId="165" fontId="7" fillId="6" borderId="21" xfId="0" applyNumberFormat="1" applyFont="1" applyFill="1" applyBorder="1" applyAlignment="1">
      <alignment horizontal="right" vertical="center" wrapText="1"/>
    </xf>
    <xf numFmtId="165" fontId="7" fillId="2" borderId="2" xfId="0" applyNumberFormat="1" applyFont="1" applyFill="1" applyBorder="1" applyAlignment="1">
      <alignment horizontal="right" vertical="center" wrapText="1"/>
    </xf>
    <xf numFmtId="165" fontId="7" fillId="2" borderId="23" xfId="0" applyNumberFormat="1" applyFont="1" applyFill="1" applyBorder="1" applyAlignment="1">
      <alignment horizontal="right"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7" fillId="2" borderId="21" xfId="0" applyNumberFormat="1" applyFont="1" applyFill="1" applyBorder="1" applyAlignment="1">
      <alignment horizontal="right" vertical="center" wrapText="1"/>
    </xf>
    <xf numFmtId="165" fontId="7" fillId="2" borderId="7" xfId="0" applyNumberFormat="1" applyFont="1" applyFill="1" applyBorder="1" applyAlignment="1">
      <alignment horizontal="right" vertical="center" wrapText="1"/>
    </xf>
    <xf numFmtId="165" fontId="7" fillId="2" borderId="8" xfId="0" applyNumberFormat="1" applyFont="1" applyFill="1" applyBorder="1" applyAlignment="1">
      <alignment horizontal="right" vertical="center" wrapText="1"/>
    </xf>
    <xf numFmtId="165" fontId="8" fillId="2" borderId="3" xfId="0" applyNumberFormat="1" applyFont="1" applyFill="1" applyBorder="1" applyAlignment="1">
      <alignment horizontal="right" vertical="center" wrapText="1"/>
    </xf>
    <xf numFmtId="165" fontId="7" fillId="6" borderId="2" xfId="0" applyNumberFormat="1" applyFont="1" applyFill="1" applyBorder="1" applyAlignment="1">
      <alignment horizontal="right" vertical="center" wrapText="1"/>
    </xf>
    <xf numFmtId="165" fontId="7" fillId="6" borderId="23" xfId="0" applyNumberFormat="1" applyFont="1" applyFill="1" applyBorder="1" applyAlignment="1">
      <alignment horizontal="right" vertical="center" wrapText="1"/>
    </xf>
    <xf numFmtId="0" fontId="16" fillId="0" borderId="1" xfId="0" applyFont="1" applyBorder="1"/>
    <xf numFmtId="165" fontId="8" fillId="2" borderId="15" xfId="0" applyNumberFormat="1" applyFont="1" applyFill="1" applyBorder="1" applyAlignment="1">
      <alignment horizontal="right" vertical="center" wrapText="1"/>
    </xf>
    <xf numFmtId="0" fontId="16" fillId="0" borderId="26" xfId="0" applyFont="1" applyBorder="1"/>
    <xf numFmtId="165" fontId="8" fillId="2" borderId="27" xfId="0" applyNumberFormat="1" applyFont="1" applyFill="1" applyBorder="1" applyAlignment="1">
      <alignment horizontal="right" vertical="center" wrapText="1"/>
    </xf>
    <xf numFmtId="165" fontId="16" fillId="0" borderId="0" xfId="0" applyNumberFormat="1" applyFont="1"/>
    <xf numFmtId="164" fontId="6" fillId="2" borderId="2" xfId="0" applyNumberFormat="1" applyFont="1" applyFill="1" applyBorder="1" applyAlignment="1">
      <alignment vertical="center" wrapText="1"/>
    </xf>
    <xf numFmtId="165" fontId="8" fillId="3" borderId="5" xfId="0" applyNumberFormat="1" applyFont="1" applyFill="1" applyBorder="1" applyAlignment="1">
      <alignment horizontal="right" vertical="center" wrapText="1"/>
    </xf>
    <xf numFmtId="165" fontId="8" fillId="3" borderId="25" xfId="0" applyNumberFormat="1" applyFont="1" applyFill="1" applyBorder="1" applyAlignment="1">
      <alignment horizontal="right" vertical="center" wrapText="1"/>
    </xf>
    <xf numFmtId="164" fontId="6" fillId="2" borderId="29" xfId="0" applyNumberFormat="1" applyFont="1" applyFill="1" applyBorder="1" applyAlignment="1">
      <alignment vertical="center" wrapText="1"/>
    </xf>
    <xf numFmtId="165" fontId="8" fillId="3" borderId="9" xfId="0" applyNumberFormat="1" applyFont="1" applyFill="1" applyBorder="1" applyAlignment="1">
      <alignment horizontal="right" vertical="center" wrapText="1"/>
    </xf>
    <xf numFmtId="165" fontId="8" fillId="3" borderId="19" xfId="0" applyNumberFormat="1" applyFont="1" applyFill="1" applyBorder="1" applyAlignment="1">
      <alignment horizontal="right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6" fillId="3" borderId="9" xfId="0" applyNumberFormat="1" applyFont="1" applyFill="1" applyBorder="1" applyAlignment="1">
      <alignment horizontal="center" vertical="center" wrapText="1"/>
    </xf>
    <xf numFmtId="165" fontId="8" fillId="3" borderId="2" xfId="0" applyNumberFormat="1" applyFont="1" applyFill="1" applyBorder="1" applyAlignment="1">
      <alignment horizontal="right" vertical="center" wrapText="1"/>
    </xf>
    <xf numFmtId="165" fontId="8" fillId="3" borderId="23" xfId="0" applyNumberFormat="1" applyFont="1" applyFill="1" applyBorder="1" applyAlignment="1">
      <alignment horizontal="right" vertical="center" wrapText="1"/>
    </xf>
    <xf numFmtId="0" fontId="9" fillId="7" borderId="6" xfId="0" applyNumberFormat="1" applyFont="1" applyFill="1" applyBorder="1" applyAlignment="1">
      <alignment vertical="center" wrapText="1"/>
    </xf>
    <xf numFmtId="49" fontId="9" fillId="7" borderId="7" xfId="0" applyNumberFormat="1" applyFont="1" applyFill="1" applyBorder="1" applyAlignment="1">
      <alignment horizontal="center" vertical="center" wrapText="1"/>
    </xf>
    <xf numFmtId="0" fontId="9" fillId="7" borderId="7" xfId="0" applyNumberFormat="1" applyFont="1" applyFill="1" applyBorder="1" applyAlignment="1">
      <alignment horizontal="center" vertical="center" wrapText="1"/>
    </xf>
    <xf numFmtId="165" fontId="7" fillId="7" borderId="7" xfId="0" applyNumberFormat="1" applyFont="1" applyFill="1" applyBorder="1" applyAlignment="1">
      <alignment horizontal="right" vertical="center" wrapText="1"/>
    </xf>
    <xf numFmtId="165" fontId="7" fillId="7" borderId="8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20" fillId="0" borderId="0" xfId="0" applyFont="1"/>
    <xf numFmtId="0" fontId="21" fillId="0" borderId="0" xfId="0" applyFont="1"/>
    <xf numFmtId="165" fontId="21" fillId="0" borderId="0" xfId="0" applyNumberFormat="1" applyFont="1"/>
    <xf numFmtId="164" fontId="6" fillId="2" borderId="4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horizontal="right"/>
    </xf>
    <xf numFmtId="0" fontId="11" fillId="2" borderId="1" xfId="0" applyNumberFormat="1" applyFont="1" applyFill="1" applyBorder="1" applyAlignment="1">
      <alignment horizontal="center" vertical="center"/>
    </xf>
    <xf numFmtId="0" fontId="7" fillId="2" borderId="12" xfId="0" applyNumberFormat="1" applyFont="1" applyFill="1" applyBorder="1" applyAlignment="1">
      <alignment horizontal="center" vertical="center" wrapText="1"/>
    </xf>
    <xf numFmtId="0" fontId="7" fillId="2" borderId="13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10" xfId="0" applyNumberFormat="1" applyFont="1" applyFill="1" applyBorder="1" applyAlignment="1">
      <alignment horizontal="center" vertical="center" wrapText="1"/>
    </xf>
    <xf numFmtId="0" fontId="5" fillId="2" borderId="14" xfId="0" applyNumberFormat="1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5" fillId="2" borderId="15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7" fillId="2" borderId="1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G129"/>
  <sheetViews>
    <sheetView tabSelected="1" zoomScale="73" zoomScaleNormal="73" workbookViewId="0">
      <selection activeCell="R9" sqref="R9"/>
    </sheetView>
  </sheetViews>
  <sheetFormatPr defaultRowHeight="14.45" customHeight="1"/>
  <cols>
    <col min="1" max="1" width="88.42578125" customWidth="1"/>
    <col min="2" max="2" width="15.28515625" customWidth="1"/>
    <col min="3" max="16" width="0" hidden="1" customWidth="1"/>
    <col min="17" max="17" width="5.5703125" customWidth="1"/>
    <col min="18" max="19" width="4.7109375" customWidth="1"/>
    <col min="20" max="20" width="9.85546875" style="93" customWidth="1"/>
    <col min="21" max="22" width="0" style="93" hidden="1" customWidth="1"/>
    <col min="23" max="23" width="11.28515625" style="93" customWidth="1"/>
    <col min="24" max="24" width="13.7109375" style="93" customWidth="1"/>
    <col min="25" max="29" width="0" hidden="1" customWidth="1"/>
    <col min="38" max="38" width="7.42578125" customWidth="1"/>
  </cols>
  <sheetData>
    <row r="2" spans="1:25" ht="14.45" customHeight="1">
      <c r="W2" s="141"/>
      <c r="X2" s="141"/>
    </row>
    <row r="3" spans="1:25" ht="16.7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94"/>
      <c r="U3" s="94"/>
      <c r="V3" s="94"/>
      <c r="W3" s="94"/>
      <c r="X3" s="94" t="s">
        <v>200</v>
      </c>
    </row>
    <row r="4" spans="1:25" ht="16.7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94"/>
      <c r="U4" s="94"/>
      <c r="V4" s="94"/>
      <c r="W4" s="94"/>
      <c r="X4" s="94" t="s">
        <v>232</v>
      </c>
    </row>
    <row r="5" spans="1:25" ht="16.7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94"/>
      <c r="U5" s="94"/>
      <c r="V5" s="94"/>
      <c r="W5" s="94"/>
      <c r="X5" s="94" t="s">
        <v>0</v>
      </c>
    </row>
    <row r="6" spans="1:25" ht="16.7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94"/>
      <c r="U6" s="94"/>
      <c r="V6" s="94"/>
      <c r="W6" s="94"/>
      <c r="X6" s="94" t="s">
        <v>1</v>
      </c>
    </row>
    <row r="7" spans="1:25" ht="16.7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94"/>
      <c r="U7" s="94"/>
      <c r="V7" s="94"/>
      <c r="W7" s="94"/>
      <c r="X7" s="94" t="s">
        <v>202</v>
      </c>
    </row>
    <row r="8" spans="1:25" ht="16.7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42" t="s">
        <v>234</v>
      </c>
      <c r="S8" s="142"/>
      <c r="T8" s="142"/>
      <c r="U8" s="142"/>
      <c r="V8" s="142"/>
      <c r="W8" s="142"/>
      <c r="X8" s="142"/>
      <c r="Y8" s="24"/>
    </row>
    <row r="9" spans="1:25" ht="9.7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94"/>
      <c r="U9" s="94"/>
      <c r="V9" s="94"/>
      <c r="W9" s="94"/>
      <c r="X9" s="94"/>
    </row>
    <row r="10" spans="1:25" ht="15.75" hidden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95"/>
      <c r="U10" s="95"/>
      <c r="V10" s="95"/>
      <c r="W10" s="95"/>
      <c r="X10" s="95"/>
    </row>
    <row r="11" spans="1:25" ht="15.75" hidden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95"/>
      <c r="U11" s="95"/>
      <c r="V11" s="95"/>
      <c r="W11" s="95"/>
      <c r="X11" s="95"/>
    </row>
    <row r="12" spans="1:25" ht="15.75" hidden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95"/>
      <c r="U12" s="95"/>
      <c r="V12" s="95"/>
      <c r="W12" s="95"/>
      <c r="X12" s="95"/>
    </row>
    <row r="13" spans="1:25" ht="83.25" customHeight="1">
      <c r="A13" s="145" t="s">
        <v>203</v>
      </c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6"/>
    </row>
    <row r="14" spans="1:25" ht="16.7" customHeight="1" thickBo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96"/>
      <c r="U14" s="96"/>
      <c r="V14" s="96"/>
      <c r="W14" s="96"/>
      <c r="X14" s="97" t="s">
        <v>2</v>
      </c>
    </row>
    <row r="15" spans="1:25" ht="15" customHeight="1">
      <c r="A15" s="147" t="s">
        <v>3</v>
      </c>
      <c r="B15" s="149" t="s">
        <v>4</v>
      </c>
      <c r="C15" s="149" t="s">
        <v>4</v>
      </c>
      <c r="D15" s="149" t="s">
        <v>4</v>
      </c>
      <c r="E15" s="149" t="s">
        <v>4</v>
      </c>
      <c r="F15" s="149" t="s">
        <v>4</v>
      </c>
      <c r="G15" s="149" t="s">
        <v>4</v>
      </c>
      <c r="H15" s="149" t="s">
        <v>4</v>
      </c>
      <c r="I15" s="149" t="s">
        <v>4</v>
      </c>
      <c r="J15" s="149" t="s">
        <v>4</v>
      </c>
      <c r="K15" s="149" t="s">
        <v>4</v>
      </c>
      <c r="L15" s="149" t="s">
        <v>4</v>
      </c>
      <c r="M15" s="149" t="s">
        <v>4</v>
      </c>
      <c r="N15" s="149" t="s">
        <v>4</v>
      </c>
      <c r="O15" s="149" t="s">
        <v>4</v>
      </c>
      <c r="P15" s="149" t="s">
        <v>4</v>
      </c>
      <c r="Q15" s="149" t="s">
        <v>5</v>
      </c>
      <c r="R15" s="149" t="s">
        <v>6</v>
      </c>
      <c r="S15" s="149" t="s">
        <v>9</v>
      </c>
      <c r="T15" s="151" t="s">
        <v>204</v>
      </c>
      <c r="U15" s="151" t="s">
        <v>80</v>
      </c>
      <c r="V15" s="151" t="s">
        <v>81</v>
      </c>
      <c r="W15" s="143" t="s">
        <v>82</v>
      </c>
      <c r="X15" s="144"/>
      <c r="Y15" s="28"/>
    </row>
    <row r="16" spans="1:25" ht="15" customHeight="1" thickBot="1">
      <c r="A16" s="148"/>
      <c r="B16" s="150" t="s">
        <v>4</v>
      </c>
      <c r="C16" s="150" t="s">
        <v>4</v>
      </c>
      <c r="D16" s="150" t="s">
        <v>4</v>
      </c>
      <c r="E16" s="150" t="s">
        <v>4</v>
      </c>
      <c r="F16" s="150" t="s">
        <v>4</v>
      </c>
      <c r="G16" s="150" t="s">
        <v>4</v>
      </c>
      <c r="H16" s="150" t="s">
        <v>4</v>
      </c>
      <c r="I16" s="150" t="s">
        <v>4</v>
      </c>
      <c r="J16" s="150" t="s">
        <v>4</v>
      </c>
      <c r="K16" s="150" t="s">
        <v>4</v>
      </c>
      <c r="L16" s="150" t="s">
        <v>4</v>
      </c>
      <c r="M16" s="150" t="s">
        <v>4</v>
      </c>
      <c r="N16" s="150" t="s">
        <v>4</v>
      </c>
      <c r="O16" s="150" t="s">
        <v>4</v>
      </c>
      <c r="P16" s="150" t="s">
        <v>4</v>
      </c>
      <c r="Q16" s="150" t="s">
        <v>5</v>
      </c>
      <c r="R16" s="150" t="s">
        <v>6</v>
      </c>
      <c r="S16" s="150" t="s">
        <v>7</v>
      </c>
      <c r="T16" s="152" t="s">
        <v>8</v>
      </c>
      <c r="U16" s="152" t="s">
        <v>80</v>
      </c>
      <c r="V16" s="152" t="s">
        <v>81</v>
      </c>
      <c r="W16" s="98" t="s">
        <v>198</v>
      </c>
      <c r="X16" s="99" t="s">
        <v>205</v>
      </c>
      <c r="Y16" s="28"/>
    </row>
    <row r="17" spans="1:32" ht="15.75" hidden="1" customHeight="1">
      <c r="A17" s="14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00"/>
      <c r="U17" s="100"/>
      <c r="V17" s="100"/>
      <c r="W17" s="100"/>
      <c r="X17" s="101"/>
      <c r="Y17" s="28"/>
    </row>
    <row r="18" spans="1:32" ht="31.5" customHeight="1" thickBot="1">
      <c r="A18" s="34" t="s">
        <v>10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6"/>
      <c r="R18" s="35"/>
      <c r="S18" s="35"/>
      <c r="T18" s="102">
        <f>T19+T22+T25+T33+T36+T43+T46+T52+T58+T69+T73+T76+T88+T91+T94+T97+T100</f>
        <v>77460.399999999994</v>
      </c>
      <c r="U18" s="102">
        <f>U19+U22+U25+U33+U36+U43+U46+U52+U58+U69+U73+U76+U88+U91+U94+U97+U100</f>
        <v>21129.100000000002</v>
      </c>
      <c r="V18" s="102">
        <f>V19+V22+V25+V33+V36+V43+V46+V52+V58+V69+V73+V76+V88+V91+V94+V97+V100</f>
        <v>21129.100000000002</v>
      </c>
      <c r="W18" s="103">
        <f>W19+W22+W25+W33+W36+W43+W46+W52+W58+W69+W73+W76+W88+W91+W94+W97+W100</f>
        <v>34944.6</v>
      </c>
      <c r="X18" s="103">
        <f>X19+X22+X25+X33+X36+X43+X46+X52+X58+X69+X73+X76+X88+X91+X94+X97+X100</f>
        <v>36349.100000000006</v>
      </c>
      <c r="Y18" s="28">
        <f>52425.7-6556.1</f>
        <v>45869.599999999999</v>
      </c>
      <c r="AD18" s="8"/>
      <c r="AE18" s="8"/>
      <c r="AF18" s="8"/>
    </row>
    <row r="19" spans="1:32" ht="31.5" customHeight="1">
      <c r="A19" s="61" t="s">
        <v>177</v>
      </c>
      <c r="B19" s="38" t="s">
        <v>84</v>
      </c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9"/>
      <c r="R19" s="38"/>
      <c r="S19" s="38"/>
      <c r="T19" s="104">
        <f>T20</f>
        <v>50</v>
      </c>
      <c r="U19" s="104">
        <f t="shared" ref="U19:X19" si="0">U20</f>
        <v>50</v>
      </c>
      <c r="V19" s="104">
        <f t="shared" si="0"/>
        <v>50</v>
      </c>
      <c r="W19" s="105">
        <f t="shared" si="0"/>
        <v>50</v>
      </c>
      <c r="X19" s="105">
        <f t="shared" si="0"/>
        <v>50</v>
      </c>
      <c r="Y19" s="28"/>
    </row>
    <row r="20" spans="1:32" ht="22.5" customHeight="1">
      <c r="A20" s="62" t="s">
        <v>178</v>
      </c>
      <c r="B20" s="6" t="s">
        <v>85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7"/>
      <c r="R20" s="6"/>
      <c r="S20" s="6"/>
      <c r="T20" s="106">
        <f>T21</f>
        <v>50</v>
      </c>
      <c r="U20" s="106">
        <f t="shared" ref="U20:X20" si="1">U21</f>
        <v>50</v>
      </c>
      <c r="V20" s="106">
        <f t="shared" si="1"/>
        <v>50</v>
      </c>
      <c r="W20" s="107">
        <f t="shared" si="1"/>
        <v>50</v>
      </c>
      <c r="X20" s="107">
        <f t="shared" si="1"/>
        <v>50</v>
      </c>
      <c r="Y20" s="28"/>
      <c r="AD20" t="s">
        <v>191</v>
      </c>
    </row>
    <row r="21" spans="1:32" ht="114.75" customHeight="1" thickBot="1">
      <c r="A21" s="16" t="s">
        <v>11</v>
      </c>
      <c r="B21" s="9" t="s">
        <v>86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0" t="s">
        <v>12</v>
      </c>
      <c r="R21" s="9" t="s">
        <v>13</v>
      </c>
      <c r="S21" s="9" t="s">
        <v>14</v>
      </c>
      <c r="T21" s="121">
        <v>50</v>
      </c>
      <c r="U21" s="121">
        <v>50</v>
      </c>
      <c r="V21" s="121">
        <v>50</v>
      </c>
      <c r="W21" s="122">
        <v>50</v>
      </c>
      <c r="X21" s="122">
        <v>50</v>
      </c>
      <c r="Y21" s="28"/>
    </row>
    <row r="22" spans="1:32" ht="46.5" customHeight="1" thickBot="1">
      <c r="A22" s="60" t="s">
        <v>179</v>
      </c>
      <c r="B22" s="35" t="s">
        <v>87</v>
      </c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5"/>
      <c r="S22" s="65"/>
      <c r="T22" s="102">
        <f>T23</f>
        <v>94.600000000000009</v>
      </c>
      <c r="U22" s="102">
        <f t="shared" ref="U22:Y23" si="2">U23</f>
        <v>155.6</v>
      </c>
      <c r="V22" s="102">
        <f t="shared" si="2"/>
        <v>155.6</v>
      </c>
      <c r="W22" s="103">
        <f t="shared" si="2"/>
        <v>155.6</v>
      </c>
      <c r="X22" s="103">
        <f t="shared" si="2"/>
        <v>155.6</v>
      </c>
      <c r="Y22" s="28"/>
    </row>
    <row r="23" spans="1:32" ht="21.75" customHeight="1">
      <c r="A23" s="17" t="s">
        <v>15</v>
      </c>
      <c r="B23" s="11" t="s">
        <v>88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2"/>
      <c r="R23" s="11"/>
      <c r="S23" s="66"/>
      <c r="T23" s="108">
        <f>T24</f>
        <v>94.600000000000009</v>
      </c>
      <c r="U23" s="108">
        <f t="shared" si="2"/>
        <v>155.6</v>
      </c>
      <c r="V23" s="108">
        <f t="shared" si="2"/>
        <v>155.6</v>
      </c>
      <c r="W23" s="109">
        <f t="shared" si="2"/>
        <v>155.6</v>
      </c>
      <c r="X23" s="109">
        <f t="shared" si="2"/>
        <v>155.6</v>
      </c>
      <c r="Y23" s="74">
        <f t="shared" si="2"/>
        <v>0</v>
      </c>
    </row>
    <row r="24" spans="1:32" ht="93" customHeight="1" thickBot="1">
      <c r="A24" s="16" t="s">
        <v>16</v>
      </c>
      <c r="B24" s="9" t="s">
        <v>89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0" t="s">
        <v>12</v>
      </c>
      <c r="R24" s="9" t="s">
        <v>17</v>
      </c>
      <c r="S24" s="68" t="s">
        <v>18</v>
      </c>
      <c r="T24" s="121">
        <f>93.4+1.2</f>
        <v>94.600000000000009</v>
      </c>
      <c r="U24" s="121">
        <v>155.6</v>
      </c>
      <c r="V24" s="121">
        <v>155.6</v>
      </c>
      <c r="W24" s="122">
        <v>155.6</v>
      </c>
      <c r="X24" s="122">
        <v>155.6</v>
      </c>
      <c r="Y24" s="28"/>
    </row>
    <row r="25" spans="1:32" ht="48.75" customHeight="1" thickBot="1">
      <c r="A25" s="60" t="s">
        <v>180</v>
      </c>
      <c r="B25" s="35" t="s">
        <v>90</v>
      </c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6"/>
      <c r="R25" s="35"/>
      <c r="S25" s="35"/>
      <c r="T25" s="102">
        <f>T26+T29+T31</f>
        <v>2439.8999999999996</v>
      </c>
      <c r="U25" s="102">
        <f t="shared" ref="U25:X25" si="3">U26+U29+U31</f>
        <v>2183</v>
      </c>
      <c r="V25" s="102">
        <f t="shared" si="3"/>
        <v>2183</v>
      </c>
      <c r="W25" s="102">
        <f t="shared" si="3"/>
        <v>2223</v>
      </c>
      <c r="X25" s="102">
        <f t="shared" si="3"/>
        <v>2223</v>
      </c>
      <c r="Y25" s="28"/>
    </row>
    <row r="26" spans="1:32" ht="21" customHeight="1">
      <c r="A26" s="17" t="s">
        <v>19</v>
      </c>
      <c r="B26" s="11" t="s">
        <v>91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2"/>
      <c r="R26" s="11"/>
      <c r="S26" s="11"/>
      <c r="T26" s="108">
        <f>T27+T28</f>
        <v>2369.8999999999996</v>
      </c>
      <c r="U26" s="108">
        <f t="shared" ref="U26:X26" si="4">U27+U28</f>
        <v>2153</v>
      </c>
      <c r="V26" s="108">
        <f t="shared" si="4"/>
        <v>2153</v>
      </c>
      <c r="W26" s="108">
        <f t="shared" si="4"/>
        <v>2153</v>
      </c>
      <c r="X26" s="108">
        <f t="shared" si="4"/>
        <v>2153</v>
      </c>
      <c r="Y26" s="28"/>
    </row>
    <row r="27" spans="1:32" ht="98.25" customHeight="1">
      <c r="A27" s="18" t="s">
        <v>20</v>
      </c>
      <c r="B27" s="4" t="s">
        <v>92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5" t="s">
        <v>12</v>
      </c>
      <c r="R27" s="4" t="s">
        <v>17</v>
      </c>
      <c r="S27" s="4" t="s">
        <v>18</v>
      </c>
      <c r="T27" s="128">
        <f>1380.1+599.8</f>
        <v>1979.8999999999999</v>
      </c>
      <c r="U27" s="128">
        <v>2153</v>
      </c>
      <c r="V27" s="128">
        <v>2153</v>
      </c>
      <c r="W27" s="129">
        <v>2153</v>
      </c>
      <c r="X27" s="129">
        <v>2153</v>
      </c>
      <c r="Y27" s="58">
        <v>2153</v>
      </c>
    </row>
    <row r="28" spans="1:32" ht="98.25" customHeight="1" thickBot="1">
      <c r="A28" s="47" t="s">
        <v>229</v>
      </c>
      <c r="B28" s="48" t="s">
        <v>230</v>
      </c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9">
        <v>240</v>
      </c>
      <c r="R28" s="48" t="s">
        <v>14</v>
      </c>
      <c r="S28" s="48" t="s">
        <v>17</v>
      </c>
      <c r="T28" s="124">
        <v>390</v>
      </c>
      <c r="U28" s="124"/>
      <c r="V28" s="124"/>
      <c r="W28" s="125">
        <v>0</v>
      </c>
      <c r="X28" s="125">
        <v>0</v>
      </c>
      <c r="Y28" s="140"/>
    </row>
    <row r="29" spans="1:32" ht="35.25" customHeight="1" thickBot="1">
      <c r="A29" s="53" t="s">
        <v>21</v>
      </c>
      <c r="B29" s="54" t="s">
        <v>93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5"/>
      <c r="R29" s="54"/>
      <c r="S29" s="54"/>
      <c r="T29" s="110">
        <f>T30</f>
        <v>40</v>
      </c>
      <c r="U29" s="110">
        <f t="shared" ref="U29:X29" si="5">U30</f>
        <v>0</v>
      </c>
      <c r="V29" s="110">
        <f t="shared" si="5"/>
        <v>0</v>
      </c>
      <c r="W29" s="111">
        <f t="shared" si="5"/>
        <v>40</v>
      </c>
      <c r="X29" s="111">
        <f t="shared" si="5"/>
        <v>40</v>
      </c>
      <c r="Y29" s="28"/>
    </row>
    <row r="30" spans="1:32" ht="109.5" customHeight="1" thickBot="1">
      <c r="A30" s="47" t="s">
        <v>22</v>
      </c>
      <c r="B30" s="48" t="s">
        <v>94</v>
      </c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9" t="s">
        <v>12</v>
      </c>
      <c r="R30" s="48" t="s">
        <v>14</v>
      </c>
      <c r="S30" s="48" t="s">
        <v>17</v>
      </c>
      <c r="T30" s="121">
        <v>40</v>
      </c>
      <c r="U30" s="121"/>
      <c r="V30" s="121"/>
      <c r="W30" s="122">
        <v>40</v>
      </c>
      <c r="X30" s="122">
        <v>40</v>
      </c>
      <c r="Y30" s="28"/>
    </row>
    <row r="31" spans="1:32" ht="59.25" customHeight="1" thickBot="1">
      <c r="A31" s="51" t="s">
        <v>181</v>
      </c>
      <c r="B31" s="56" t="s">
        <v>174</v>
      </c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7"/>
      <c r="R31" s="56"/>
      <c r="S31" s="56"/>
      <c r="T31" s="121">
        <f>T32</f>
        <v>30</v>
      </c>
      <c r="U31" s="121">
        <f t="shared" ref="U31:Y31" si="6">U32</f>
        <v>30</v>
      </c>
      <c r="V31" s="121">
        <f t="shared" si="6"/>
        <v>30</v>
      </c>
      <c r="W31" s="122">
        <f t="shared" si="6"/>
        <v>30</v>
      </c>
      <c r="X31" s="122">
        <f t="shared" si="6"/>
        <v>30</v>
      </c>
      <c r="Y31" s="50">
        <f t="shared" si="6"/>
        <v>0</v>
      </c>
    </row>
    <row r="32" spans="1:32" ht="109.5" customHeight="1" thickBot="1">
      <c r="A32" s="52" t="s">
        <v>173</v>
      </c>
      <c r="B32" s="48" t="s">
        <v>175</v>
      </c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 t="s">
        <v>12</v>
      </c>
      <c r="R32" s="48" t="s">
        <v>17</v>
      </c>
      <c r="S32" s="48" t="s">
        <v>18</v>
      </c>
      <c r="T32" s="121">
        <v>30</v>
      </c>
      <c r="U32" s="121">
        <v>30</v>
      </c>
      <c r="V32" s="121">
        <v>30</v>
      </c>
      <c r="W32" s="122">
        <v>30</v>
      </c>
      <c r="X32" s="122">
        <v>30</v>
      </c>
      <c r="Y32" s="28"/>
    </row>
    <row r="33" spans="1:33" ht="33.75" hidden="1" customHeight="1" thickBot="1">
      <c r="A33" s="34" t="s">
        <v>23</v>
      </c>
      <c r="B33" s="35" t="s">
        <v>95</v>
      </c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6"/>
      <c r="R33" s="35"/>
      <c r="S33" s="35"/>
      <c r="T33" s="102">
        <f>T34</f>
        <v>0</v>
      </c>
      <c r="U33" s="102">
        <f t="shared" ref="U33:X34" si="7">U34</f>
        <v>892.5</v>
      </c>
      <c r="V33" s="102">
        <f t="shared" si="7"/>
        <v>892.5</v>
      </c>
      <c r="W33" s="103">
        <f t="shared" si="7"/>
        <v>0</v>
      </c>
      <c r="X33" s="103">
        <f t="shared" si="7"/>
        <v>0</v>
      </c>
      <c r="Y33" s="28"/>
    </row>
    <row r="34" spans="1:33" ht="24" hidden="1" customHeight="1">
      <c r="A34" s="17" t="s">
        <v>24</v>
      </c>
      <c r="B34" s="11" t="s">
        <v>96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2"/>
      <c r="R34" s="11"/>
      <c r="S34" s="11"/>
      <c r="T34" s="108">
        <f>T35</f>
        <v>0</v>
      </c>
      <c r="U34" s="108">
        <f t="shared" si="7"/>
        <v>892.5</v>
      </c>
      <c r="V34" s="108">
        <f t="shared" si="7"/>
        <v>892.5</v>
      </c>
      <c r="W34" s="109">
        <f>W35</f>
        <v>0</v>
      </c>
      <c r="X34" s="109">
        <f>X35</f>
        <v>0</v>
      </c>
      <c r="Y34" s="28"/>
    </row>
    <row r="35" spans="1:33" ht="81.75" hidden="1" customHeight="1" thickBot="1">
      <c r="A35" s="16" t="s">
        <v>25</v>
      </c>
      <c r="B35" s="9" t="s">
        <v>97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10" t="s">
        <v>12</v>
      </c>
      <c r="R35" s="9" t="s">
        <v>26</v>
      </c>
      <c r="S35" s="9" t="s">
        <v>18</v>
      </c>
      <c r="T35" s="85">
        <v>0</v>
      </c>
      <c r="U35" s="85">
        <v>892.5</v>
      </c>
      <c r="V35" s="85">
        <v>892.5</v>
      </c>
      <c r="W35" s="86">
        <v>0</v>
      </c>
      <c r="X35" s="86">
        <v>0</v>
      </c>
      <c r="Y35" s="75">
        <v>892.5</v>
      </c>
    </row>
    <row r="36" spans="1:33" ht="47.25" customHeight="1" thickBot="1">
      <c r="A36" s="34" t="s">
        <v>27</v>
      </c>
      <c r="B36" s="35" t="s">
        <v>98</v>
      </c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6"/>
      <c r="R36" s="35"/>
      <c r="S36" s="35"/>
      <c r="T36" s="102">
        <f>T37+T39</f>
        <v>390</v>
      </c>
      <c r="U36" s="102">
        <f t="shared" ref="U36:X36" si="8">U37+U39</f>
        <v>100</v>
      </c>
      <c r="V36" s="102">
        <f t="shared" si="8"/>
        <v>100</v>
      </c>
      <c r="W36" s="103">
        <f t="shared" ref="W36" si="9">W37+W39</f>
        <v>350</v>
      </c>
      <c r="X36" s="103">
        <f t="shared" si="8"/>
        <v>200</v>
      </c>
      <c r="Y36" s="28">
        <f>23368.8-6556.1</f>
        <v>16812.699999999997</v>
      </c>
    </row>
    <row r="37" spans="1:33" ht="24" customHeight="1">
      <c r="A37" s="17" t="s">
        <v>28</v>
      </c>
      <c r="B37" s="11" t="s">
        <v>99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2"/>
      <c r="R37" s="11"/>
      <c r="S37" s="11"/>
      <c r="T37" s="108">
        <f>T38</f>
        <v>240</v>
      </c>
      <c r="U37" s="112"/>
      <c r="V37" s="112"/>
      <c r="W37" s="109">
        <v>200</v>
      </c>
      <c r="X37" s="109">
        <v>200</v>
      </c>
      <c r="Y37" s="28"/>
    </row>
    <row r="38" spans="1:33" ht="99" customHeight="1">
      <c r="A38" s="18" t="s">
        <v>29</v>
      </c>
      <c r="B38" s="4" t="s">
        <v>100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5" t="s">
        <v>12</v>
      </c>
      <c r="R38" s="4" t="s">
        <v>14</v>
      </c>
      <c r="S38" s="4" t="s">
        <v>30</v>
      </c>
      <c r="T38" s="121">
        <v>240</v>
      </c>
      <c r="U38" s="121">
        <v>200</v>
      </c>
      <c r="V38" s="121">
        <v>200</v>
      </c>
      <c r="W38" s="122">
        <v>200</v>
      </c>
      <c r="X38" s="122">
        <v>200</v>
      </c>
      <c r="Y38" s="28"/>
    </row>
    <row r="39" spans="1:33" ht="36" customHeight="1">
      <c r="A39" s="15" t="s">
        <v>79</v>
      </c>
      <c r="B39" s="6" t="s">
        <v>101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7"/>
      <c r="R39" s="6"/>
      <c r="S39" s="6"/>
      <c r="T39" s="121">
        <f>T41+T40+T42</f>
        <v>150</v>
      </c>
      <c r="U39" s="121">
        <f>U41+U40+U42</f>
        <v>100</v>
      </c>
      <c r="V39" s="121">
        <f>V41+V40+V42</f>
        <v>100</v>
      </c>
      <c r="W39" s="122">
        <f>W41+W40+W42</f>
        <v>150</v>
      </c>
      <c r="X39" s="122">
        <f>X41+X40+X42</f>
        <v>0</v>
      </c>
      <c r="Y39" s="76">
        <f t="shared" ref="Y39:AC39" si="10">Y41+Y40</f>
        <v>100</v>
      </c>
      <c r="Z39" s="64">
        <f t="shared" si="10"/>
        <v>100</v>
      </c>
      <c r="AA39" s="64">
        <f t="shared" si="10"/>
        <v>100</v>
      </c>
      <c r="AB39" s="64">
        <f t="shared" si="10"/>
        <v>100</v>
      </c>
      <c r="AC39" s="64">
        <f t="shared" si="10"/>
        <v>100</v>
      </c>
    </row>
    <row r="40" spans="1:33" ht="99.75" hidden="1" customHeight="1">
      <c r="A40" s="81" t="s">
        <v>197</v>
      </c>
      <c r="B40" s="82" t="s">
        <v>192</v>
      </c>
      <c r="C40" s="82" t="s">
        <v>75</v>
      </c>
      <c r="D40" s="46" t="s">
        <v>192</v>
      </c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 t="s">
        <v>12</v>
      </c>
      <c r="R40" s="82" t="s">
        <v>14</v>
      </c>
      <c r="S40" s="82" t="s">
        <v>75</v>
      </c>
      <c r="T40" s="121">
        <v>0</v>
      </c>
      <c r="U40" s="121"/>
      <c r="V40" s="121"/>
      <c r="W40" s="122">
        <v>0</v>
      </c>
      <c r="X40" s="122">
        <v>0</v>
      </c>
      <c r="Y40" s="29"/>
    </row>
    <row r="41" spans="1:33" ht="115.5" hidden="1" customHeight="1">
      <c r="A41" s="25" t="s">
        <v>169</v>
      </c>
      <c r="B41" s="26" t="s">
        <v>170</v>
      </c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7">
        <v>244</v>
      </c>
      <c r="R41" s="26" t="s">
        <v>14</v>
      </c>
      <c r="S41" s="26" t="s">
        <v>75</v>
      </c>
      <c r="T41" s="121">
        <v>0</v>
      </c>
      <c r="U41" s="121">
        <v>100</v>
      </c>
      <c r="V41" s="121">
        <v>100</v>
      </c>
      <c r="W41" s="122">
        <v>0</v>
      </c>
      <c r="X41" s="122">
        <v>0</v>
      </c>
      <c r="Y41" s="79">
        <v>100</v>
      </c>
      <c r="Z41" s="59">
        <v>100</v>
      </c>
      <c r="AA41" s="59">
        <v>100</v>
      </c>
      <c r="AB41" s="59">
        <v>100</v>
      </c>
      <c r="AC41" s="59">
        <v>100</v>
      </c>
    </row>
    <row r="42" spans="1:33" ht="90.75" customHeight="1" thickBot="1">
      <c r="A42" s="87" t="s">
        <v>215</v>
      </c>
      <c r="B42" s="88" t="s">
        <v>206</v>
      </c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9">
        <v>540</v>
      </c>
      <c r="R42" s="88" t="s">
        <v>14</v>
      </c>
      <c r="S42" s="88" t="s">
        <v>75</v>
      </c>
      <c r="T42" s="121">
        <v>150</v>
      </c>
      <c r="U42" s="121"/>
      <c r="V42" s="121"/>
      <c r="W42" s="122">
        <v>150</v>
      </c>
      <c r="X42" s="122">
        <v>0</v>
      </c>
      <c r="Y42" s="90"/>
      <c r="Z42" s="90"/>
      <c r="AA42" s="90"/>
      <c r="AB42" s="90"/>
      <c r="AC42" s="90"/>
    </row>
    <row r="43" spans="1:33" ht="48" customHeight="1" thickBot="1">
      <c r="A43" s="60" t="s">
        <v>176</v>
      </c>
      <c r="B43" s="35" t="s">
        <v>102</v>
      </c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6"/>
      <c r="R43" s="35"/>
      <c r="S43" s="35"/>
      <c r="T43" s="102">
        <f>T44</f>
        <v>20</v>
      </c>
      <c r="U43" s="102">
        <f t="shared" ref="U43:X44" si="11">U44</f>
        <v>20</v>
      </c>
      <c r="V43" s="102">
        <f t="shared" si="11"/>
        <v>20</v>
      </c>
      <c r="W43" s="103">
        <f t="shared" si="11"/>
        <v>20</v>
      </c>
      <c r="X43" s="103">
        <f t="shared" si="11"/>
        <v>20</v>
      </c>
      <c r="Y43" s="28"/>
    </row>
    <row r="44" spans="1:33" ht="35.25" customHeight="1">
      <c r="A44" s="17" t="s">
        <v>31</v>
      </c>
      <c r="B44" s="11" t="s">
        <v>103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2"/>
      <c r="R44" s="11"/>
      <c r="S44" s="11"/>
      <c r="T44" s="108">
        <f>T45</f>
        <v>20</v>
      </c>
      <c r="U44" s="108">
        <f t="shared" si="11"/>
        <v>20</v>
      </c>
      <c r="V44" s="108">
        <f t="shared" si="11"/>
        <v>20</v>
      </c>
      <c r="W44" s="109">
        <f t="shared" si="11"/>
        <v>20</v>
      </c>
      <c r="X44" s="109">
        <f t="shared" si="11"/>
        <v>20</v>
      </c>
      <c r="Y44" s="28"/>
    </row>
    <row r="45" spans="1:33" ht="114.75" customHeight="1" thickBot="1">
      <c r="A45" s="16" t="s">
        <v>32</v>
      </c>
      <c r="B45" s="9" t="s">
        <v>104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10" t="s">
        <v>12</v>
      </c>
      <c r="R45" s="9" t="s">
        <v>30</v>
      </c>
      <c r="S45" s="9" t="s">
        <v>26</v>
      </c>
      <c r="T45" s="121">
        <v>20</v>
      </c>
      <c r="U45" s="121">
        <v>20</v>
      </c>
      <c r="V45" s="121">
        <v>20</v>
      </c>
      <c r="W45" s="122">
        <v>20</v>
      </c>
      <c r="X45" s="122">
        <v>20</v>
      </c>
      <c r="Y45" s="28"/>
    </row>
    <row r="46" spans="1:33" ht="37.5" customHeight="1" thickBot="1">
      <c r="A46" s="34" t="s">
        <v>33</v>
      </c>
      <c r="B46" s="35" t="s">
        <v>105</v>
      </c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6"/>
      <c r="R46" s="35"/>
      <c r="S46" s="35"/>
      <c r="T46" s="102">
        <f>T47</f>
        <v>3252.2</v>
      </c>
      <c r="U46" s="102">
        <f t="shared" ref="U46:X46" si="12">U47</f>
        <v>772</v>
      </c>
      <c r="V46" s="102">
        <f t="shared" si="12"/>
        <v>772</v>
      </c>
      <c r="W46" s="103">
        <f t="shared" si="12"/>
        <v>2914.8</v>
      </c>
      <c r="X46" s="103">
        <f t="shared" si="12"/>
        <v>2979.1</v>
      </c>
      <c r="Y46" s="28"/>
      <c r="AE46" s="8"/>
      <c r="AF46" s="8"/>
      <c r="AG46" s="8"/>
    </row>
    <row r="47" spans="1:33" ht="35.25" customHeight="1">
      <c r="A47" s="63" t="s">
        <v>182</v>
      </c>
      <c r="B47" s="11" t="s">
        <v>106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2"/>
      <c r="R47" s="11"/>
      <c r="S47" s="11"/>
      <c r="T47" s="108">
        <f>T48+T49+T50+T51</f>
        <v>3252.2</v>
      </c>
      <c r="U47" s="108">
        <f t="shared" ref="U47:X47" si="13">U48+U49+U50+U51</f>
        <v>772</v>
      </c>
      <c r="V47" s="108">
        <f t="shared" si="13"/>
        <v>772</v>
      </c>
      <c r="W47" s="108">
        <f t="shared" si="13"/>
        <v>2914.8</v>
      </c>
      <c r="X47" s="108">
        <f t="shared" si="13"/>
        <v>2979.1</v>
      </c>
      <c r="Y47" s="28"/>
    </row>
    <row r="48" spans="1:33" ht="81" customHeight="1">
      <c r="A48" s="18" t="s">
        <v>199</v>
      </c>
      <c r="B48" s="4" t="s">
        <v>108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5" t="s">
        <v>12</v>
      </c>
      <c r="R48" s="4" t="s">
        <v>14</v>
      </c>
      <c r="S48" s="4" t="s">
        <v>17</v>
      </c>
      <c r="T48" s="121">
        <v>120</v>
      </c>
      <c r="U48" s="121">
        <f t="shared" ref="U48:X48" si="14">100+32</f>
        <v>132</v>
      </c>
      <c r="V48" s="121">
        <f t="shared" si="14"/>
        <v>132</v>
      </c>
      <c r="W48" s="122">
        <f t="shared" si="14"/>
        <v>132</v>
      </c>
      <c r="X48" s="122">
        <f t="shared" si="14"/>
        <v>132</v>
      </c>
      <c r="Y48" s="28"/>
      <c r="AD48" s="8"/>
    </row>
    <row r="49" spans="1:29" ht="99" customHeight="1">
      <c r="A49" s="19" t="s">
        <v>214</v>
      </c>
      <c r="B49" s="4" t="s">
        <v>109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5" t="s">
        <v>12</v>
      </c>
      <c r="R49" s="4" t="s">
        <v>14</v>
      </c>
      <c r="S49" s="4" t="s">
        <v>17</v>
      </c>
      <c r="T49" s="121">
        <f>540+90</f>
        <v>630</v>
      </c>
      <c r="U49" s="121">
        <f t="shared" ref="U49:X49" si="15">450+90</f>
        <v>540</v>
      </c>
      <c r="V49" s="121">
        <f t="shared" si="15"/>
        <v>540</v>
      </c>
      <c r="W49" s="122">
        <f t="shared" si="15"/>
        <v>540</v>
      </c>
      <c r="X49" s="122">
        <f t="shared" si="15"/>
        <v>540</v>
      </c>
      <c r="Y49" s="28"/>
    </row>
    <row r="50" spans="1:29" ht="84.75" customHeight="1">
      <c r="A50" s="18" t="s">
        <v>107</v>
      </c>
      <c r="B50" s="4" t="s">
        <v>110</v>
      </c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5" t="s">
        <v>12</v>
      </c>
      <c r="R50" s="4" t="s">
        <v>14</v>
      </c>
      <c r="S50" s="4" t="s">
        <v>17</v>
      </c>
      <c r="T50" s="121">
        <v>2342.1999999999998</v>
      </c>
      <c r="U50" s="121"/>
      <c r="V50" s="121"/>
      <c r="W50" s="122">
        <v>2142.8000000000002</v>
      </c>
      <c r="X50" s="122">
        <v>2207.1</v>
      </c>
      <c r="Y50" s="28"/>
    </row>
    <row r="51" spans="1:29" ht="84" customHeight="1" thickBot="1">
      <c r="A51" s="16" t="s">
        <v>111</v>
      </c>
      <c r="B51" s="9" t="s">
        <v>112</v>
      </c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10" t="s">
        <v>12</v>
      </c>
      <c r="R51" s="9" t="s">
        <v>14</v>
      </c>
      <c r="S51" s="9" t="s">
        <v>17</v>
      </c>
      <c r="T51" s="121">
        <f>250-90</f>
        <v>160</v>
      </c>
      <c r="U51" s="121">
        <v>100</v>
      </c>
      <c r="V51" s="121">
        <v>100</v>
      </c>
      <c r="W51" s="122">
        <v>100</v>
      </c>
      <c r="X51" s="122">
        <v>100</v>
      </c>
      <c r="Y51" s="28"/>
    </row>
    <row r="52" spans="1:29" ht="36" customHeight="1" thickBot="1">
      <c r="A52" s="43" t="s">
        <v>34</v>
      </c>
      <c r="B52" s="44" t="s">
        <v>113</v>
      </c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5"/>
      <c r="R52" s="44"/>
      <c r="S52" s="44"/>
      <c r="T52" s="102">
        <f>T53</f>
        <v>2121.5</v>
      </c>
      <c r="U52" s="102">
        <f t="shared" ref="U52:X52" si="16">U53</f>
        <v>900</v>
      </c>
      <c r="V52" s="102">
        <f t="shared" si="16"/>
        <v>900</v>
      </c>
      <c r="W52" s="103">
        <f t="shared" si="16"/>
        <v>1450</v>
      </c>
      <c r="X52" s="103">
        <f t="shared" si="16"/>
        <v>1847.6</v>
      </c>
      <c r="Y52" s="28"/>
    </row>
    <row r="53" spans="1:29" ht="20.25" customHeight="1">
      <c r="A53" s="63" t="s">
        <v>183</v>
      </c>
      <c r="B53" s="11" t="s">
        <v>114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2"/>
      <c r="R53" s="11"/>
      <c r="S53" s="11"/>
      <c r="T53" s="108">
        <f>T54+T55+T56+T57</f>
        <v>2121.5</v>
      </c>
      <c r="U53" s="108">
        <f t="shared" ref="U53:AC53" si="17">U54+U55+U56+U57</f>
        <v>900</v>
      </c>
      <c r="V53" s="108">
        <f t="shared" si="17"/>
        <v>900</v>
      </c>
      <c r="W53" s="109">
        <f t="shared" ref="W53" si="18">W54+W55+W56+W57</f>
        <v>1450</v>
      </c>
      <c r="X53" s="109">
        <f t="shared" si="17"/>
        <v>1847.6</v>
      </c>
      <c r="Y53" s="77">
        <f t="shared" si="17"/>
        <v>0</v>
      </c>
      <c r="Z53" s="67">
        <f t="shared" si="17"/>
        <v>0</v>
      </c>
      <c r="AA53" s="67">
        <f t="shared" si="17"/>
        <v>0</v>
      </c>
      <c r="AB53" s="67">
        <f t="shared" si="17"/>
        <v>0</v>
      </c>
      <c r="AC53" s="67">
        <f t="shared" si="17"/>
        <v>0</v>
      </c>
    </row>
    <row r="54" spans="1:29" ht="65.25" customHeight="1">
      <c r="A54" s="18" t="s">
        <v>35</v>
      </c>
      <c r="B54" s="4" t="s">
        <v>115</v>
      </c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5" t="s">
        <v>12</v>
      </c>
      <c r="R54" s="4" t="s">
        <v>14</v>
      </c>
      <c r="S54" s="4" t="s">
        <v>17</v>
      </c>
      <c r="T54" s="121">
        <v>1000</v>
      </c>
      <c r="U54" s="121"/>
      <c r="V54" s="121"/>
      <c r="W54" s="122">
        <v>650</v>
      </c>
      <c r="X54" s="122">
        <v>1047.5999999999999</v>
      </c>
      <c r="Y54" s="28"/>
    </row>
    <row r="55" spans="1:29" ht="69" customHeight="1">
      <c r="A55" s="18" t="s">
        <v>36</v>
      </c>
      <c r="B55" s="4" t="s">
        <v>116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5" t="s">
        <v>12</v>
      </c>
      <c r="R55" s="4" t="s">
        <v>14</v>
      </c>
      <c r="S55" s="4" t="s">
        <v>17</v>
      </c>
      <c r="T55" s="121">
        <v>760</v>
      </c>
      <c r="U55" s="121">
        <v>800</v>
      </c>
      <c r="V55" s="121">
        <v>800</v>
      </c>
      <c r="W55" s="122">
        <v>800</v>
      </c>
      <c r="X55" s="122">
        <v>800</v>
      </c>
      <c r="Y55" s="28"/>
    </row>
    <row r="56" spans="1:29" ht="69" customHeight="1" thickBot="1">
      <c r="A56" s="25" t="s">
        <v>193</v>
      </c>
      <c r="B56" s="26" t="s">
        <v>194</v>
      </c>
      <c r="C56" s="26" t="s">
        <v>17</v>
      </c>
      <c r="D56" s="26" t="s">
        <v>194</v>
      </c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 t="s">
        <v>12</v>
      </c>
      <c r="R56" s="26" t="s">
        <v>14</v>
      </c>
      <c r="S56" s="26" t="s">
        <v>17</v>
      </c>
      <c r="T56" s="121">
        <f>242+119.5</f>
        <v>361.5</v>
      </c>
      <c r="U56" s="121"/>
      <c r="V56" s="121"/>
      <c r="W56" s="122">
        <v>0</v>
      </c>
      <c r="X56" s="122">
        <v>0</v>
      </c>
      <c r="Y56" s="28"/>
    </row>
    <row r="57" spans="1:29" ht="67.5" hidden="1" customHeight="1" thickBot="1">
      <c r="A57" s="16" t="s">
        <v>163</v>
      </c>
      <c r="B57" s="9" t="s">
        <v>117</v>
      </c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10" t="s">
        <v>12</v>
      </c>
      <c r="R57" s="9" t="s">
        <v>14</v>
      </c>
      <c r="S57" s="9" t="s">
        <v>17</v>
      </c>
      <c r="T57" s="85">
        <v>0</v>
      </c>
      <c r="U57" s="85">
        <v>100</v>
      </c>
      <c r="V57" s="85">
        <v>100</v>
      </c>
      <c r="W57" s="86">
        <v>0</v>
      </c>
      <c r="X57" s="86">
        <v>0</v>
      </c>
      <c r="Y57" s="28"/>
    </row>
    <row r="58" spans="1:29" ht="30" customHeight="1" thickBot="1">
      <c r="A58" s="34" t="s">
        <v>37</v>
      </c>
      <c r="B58" s="35" t="s">
        <v>118</v>
      </c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6"/>
      <c r="R58" s="35"/>
      <c r="S58" s="35"/>
      <c r="T58" s="102">
        <f>T59</f>
        <v>36344.300000000003</v>
      </c>
      <c r="U58" s="102">
        <f t="shared" ref="U58:X58" si="19">U59</f>
        <v>650</v>
      </c>
      <c r="V58" s="102">
        <f t="shared" si="19"/>
        <v>650</v>
      </c>
      <c r="W58" s="103">
        <f t="shared" si="19"/>
        <v>5058.8</v>
      </c>
      <c r="X58" s="103">
        <f t="shared" si="19"/>
        <v>5189.2</v>
      </c>
      <c r="Y58" s="28"/>
    </row>
    <row r="59" spans="1:29" ht="27" customHeight="1">
      <c r="A59" s="17" t="s">
        <v>38</v>
      </c>
      <c r="B59" s="11" t="s">
        <v>119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2"/>
      <c r="R59" s="11"/>
      <c r="S59" s="11"/>
      <c r="T59" s="108">
        <f>T60+T61+T62+T63+T64+T65+T66+T67+T68</f>
        <v>36344.300000000003</v>
      </c>
      <c r="U59" s="108">
        <f t="shared" ref="U59:X59" si="20">U60+U61+U62+U63+U64+U65+U66+U67</f>
        <v>650</v>
      </c>
      <c r="V59" s="108">
        <f t="shared" si="20"/>
        <v>650</v>
      </c>
      <c r="W59" s="108">
        <f t="shared" si="20"/>
        <v>5058.8</v>
      </c>
      <c r="X59" s="108">
        <f t="shared" si="20"/>
        <v>5189.2</v>
      </c>
      <c r="Y59" s="77">
        <f t="shared" ref="Y59:AC59" si="21">Y60+Y61+Y62+Y63+Y64</f>
        <v>500</v>
      </c>
      <c r="Z59" s="67">
        <f t="shared" si="21"/>
        <v>500</v>
      </c>
      <c r="AA59" s="67">
        <f t="shared" si="21"/>
        <v>500</v>
      </c>
      <c r="AB59" s="67">
        <f t="shared" si="21"/>
        <v>500</v>
      </c>
      <c r="AC59" s="67">
        <f t="shared" si="21"/>
        <v>500</v>
      </c>
    </row>
    <row r="60" spans="1:29" ht="78.75" customHeight="1">
      <c r="A60" s="18" t="s">
        <v>120</v>
      </c>
      <c r="B60" s="4" t="s">
        <v>121</v>
      </c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5" t="s">
        <v>12</v>
      </c>
      <c r="R60" s="4" t="s">
        <v>14</v>
      </c>
      <c r="S60" s="4" t="s">
        <v>17</v>
      </c>
      <c r="T60" s="121">
        <v>70</v>
      </c>
      <c r="U60" s="121">
        <v>50</v>
      </c>
      <c r="V60" s="121">
        <v>50</v>
      </c>
      <c r="W60" s="122">
        <v>50</v>
      </c>
      <c r="X60" s="122">
        <v>70</v>
      </c>
      <c r="Y60" s="28"/>
    </row>
    <row r="61" spans="1:29" ht="81.75" customHeight="1">
      <c r="A61" s="18" t="s">
        <v>39</v>
      </c>
      <c r="B61" s="4" t="s">
        <v>122</v>
      </c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5" t="s">
        <v>12</v>
      </c>
      <c r="R61" s="4" t="s">
        <v>14</v>
      </c>
      <c r="S61" s="4" t="s">
        <v>17</v>
      </c>
      <c r="T61" s="121">
        <v>300</v>
      </c>
      <c r="U61" s="121"/>
      <c r="V61" s="121"/>
      <c r="W61" s="122">
        <v>595.29999999999995</v>
      </c>
      <c r="X61" s="122">
        <v>318.89999999999998</v>
      </c>
      <c r="Y61" s="28"/>
    </row>
    <row r="62" spans="1:29" ht="85.5" customHeight="1">
      <c r="A62" s="18" t="s">
        <v>40</v>
      </c>
      <c r="B62" s="4" t="s">
        <v>123</v>
      </c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5" t="s">
        <v>12</v>
      </c>
      <c r="R62" s="4" t="s">
        <v>14</v>
      </c>
      <c r="S62" s="4" t="s">
        <v>17</v>
      </c>
      <c r="T62" s="121">
        <f>4878.6-67.6</f>
        <v>4811</v>
      </c>
      <c r="U62" s="121"/>
      <c r="V62" s="121"/>
      <c r="W62" s="122">
        <v>4363.5</v>
      </c>
      <c r="X62" s="122">
        <v>4750.3</v>
      </c>
      <c r="Y62" s="28"/>
    </row>
    <row r="63" spans="1:29" ht="81" customHeight="1">
      <c r="A63" s="18" t="s">
        <v>120</v>
      </c>
      <c r="B63" s="4" t="s">
        <v>124</v>
      </c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5" t="s">
        <v>12</v>
      </c>
      <c r="R63" s="4" t="s">
        <v>14</v>
      </c>
      <c r="S63" s="4" t="s">
        <v>17</v>
      </c>
      <c r="T63" s="121">
        <v>170</v>
      </c>
      <c r="U63" s="121">
        <f t="shared" ref="U63:AC63" si="22">400+100</f>
        <v>500</v>
      </c>
      <c r="V63" s="121">
        <f t="shared" si="22"/>
        <v>500</v>
      </c>
      <c r="W63" s="122">
        <v>50</v>
      </c>
      <c r="X63" s="122">
        <v>50</v>
      </c>
      <c r="Y63" s="79">
        <f t="shared" si="22"/>
        <v>500</v>
      </c>
      <c r="Z63" s="59">
        <f t="shared" si="22"/>
        <v>500</v>
      </c>
      <c r="AA63" s="59">
        <f t="shared" si="22"/>
        <v>500</v>
      </c>
      <c r="AB63" s="59">
        <f t="shared" si="22"/>
        <v>500</v>
      </c>
      <c r="AC63" s="59">
        <f t="shared" si="22"/>
        <v>500</v>
      </c>
    </row>
    <row r="64" spans="1:29" ht="138" customHeight="1">
      <c r="A64" s="16" t="s">
        <v>216</v>
      </c>
      <c r="B64" s="9" t="s">
        <v>209</v>
      </c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10" t="s">
        <v>12</v>
      </c>
      <c r="R64" s="9" t="s">
        <v>14</v>
      </c>
      <c r="S64" s="9" t="s">
        <v>17</v>
      </c>
      <c r="T64" s="121">
        <f>29203.1-821.5-446.3</f>
        <v>27935.3</v>
      </c>
      <c r="U64" s="121">
        <v>100</v>
      </c>
      <c r="V64" s="121">
        <v>100</v>
      </c>
      <c r="W64" s="122">
        <v>0</v>
      </c>
      <c r="X64" s="122">
        <v>0</v>
      </c>
      <c r="Y64" s="28"/>
    </row>
    <row r="65" spans="1:29" ht="96" customHeight="1">
      <c r="A65" s="120" t="s">
        <v>221</v>
      </c>
      <c r="B65" s="126" t="s">
        <v>210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5">
        <v>240</v>
      </c>
      <c r="R65" s="4" t="s">
        <v>14</v>
      </c>
      <c r="S65" s="4" t="s">
        <v>17</v>
      </c>
      <c r="T65" s="121">
        <v>600</v>
      </c>
      <c r="U65" s="121"/>
      <c r="V65" s="121"/>
      <c r="W65" s="122">
        <v>0</v>
      </c>
      <c r="X65" s="122">
        <v>0</v>
      </c>
      <c r="Y65" s="28"/>
    </row>
    <row r="66" spans="1:29" ht="80.25" customHeight="1">
      <c r="A66" s="120" t="s">
        <v>221</v>
      </c>
      <c r="B66" s="126" t="s">
        <v>220</v>
      </c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5">
        <v>240</v>
      </c>
      <c r="R66" s="4" t="s">
        <v>14</v>
      </c>
      <c r="S66" s="4" t="s">
        <v>17</v>
      </c>
      <c r="T66" s="128">
        <v>100</v>
      </c>
      <c r="U66" s="128"/>
      <c r="V66" s="128"/>
      <c r="W66" s="129">
        <v>0</v>
      </c>
      <c r="X66" s="129">
        <v>0</v>
      </c>
      <c r="Y66" s="28"/>
    </row>
    <row r="67" spans="1:29" ht="80.25" customHeight="1">
      <c r="A67" s="139" t="s">
        <v>222</v>
      </c>
      <c r="B67" s="126" t="s">
        <v>223</v>
      </c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5">
        <v>240</v>
      </c>
      <c r="R67" s="4" t="s">
        <v>14</v>
      </c>
      <c r="S67" s="4" t="s">
        <v>17</v>
      </c>
      <c r="T67" s="128">
        <v>460</v>
      </c>
      <c r="U67" s="128"/>
      <c r="V67" s="128"/>
      <c r="W67" s="129">
        <v>0</v>
      </c>
      <c r="X67" s="129">
        <v>0</v>
      </c>
      <c r="Y67" s="28"/>
    </row>
    <row r="68" spans="1:29" ht="80.25" customHeight="1" thickBot="1">
      <c r="A68" s="123" t="s">
        <v>227</v>
      </c>
      <c r="B68" s="127" t="s">
        <v>228</v>
      </c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5">
        <v>240</v>
      </c>
      <c r="R68" s="4" t="s">
        <v>14</v>
      </c>
      <c r="S68" s="4" t="s">
        <v>17</v>
      </c>
      <c r="T68" s="124">
        <v>1898</v>
      </c>
      <c r="U68" s="124"/>
      <c r="V68" s="124"/>
      <c r="W68" s="125">
        <v>0</v>
      </c>
      <c r="X68" s="125">
        <v>0</v>
      </c>
      <c r="Y68" s="28"/>
    </row>
    <row r="69" spans="1:29" ht="41.25" customHeight="1" thickBot="1">
      <c r="A69" s="60" t="s">
        <v>184</v>
      </c>
      <c r="B69" s="35" t="s">
        <v>125</v>
      </c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6"/>
      <c r="R69" s="35"/>
      <c r="S69" s="35"/>
      <c r="T69" s="102">
        <f>T70</f>
        <v>15499</v>
      </c>
      <c r="U69" s="102">
        <f t="shared" ref="U69:X70" si="23">U70</f>
        <v>0</v>
      </c>
      <c r="V69" s="102">
        <f t="shared" si="23"/>
        <v>0</v>
      </c>
      <c r="W69" s="103">
        <f t="shared" si="23"/>
        <v>2782.2</v>
      </c>
      <c r="X69" s="103">
        <f t="shared" si="23"/>
        <v>2467.4</v>
      </c>
      <c r="Y69" s="28"/>
    </row>
    <row r="70" spans="1:29" ht="33.75" customHeight="1">
      <c r="A70" s="63" t="s">
        <v>185</v>
      </c>
      <c r="B70" s="11" t="s">
        <v>126</v>
      </c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2"/>
      <c r="R70" s="11"/>
      <c r="S70" s="11"/>
      <c r="T70" s="108">
        <f>T71+T72</f>
        <v>15499</v>
      </c>
      <c r="U70" s="108">
        <f t="shared" si="23"/>
        <v>0</v>
      </c>
      <c r="V70" s="108">
        <f t="shared" si="23"/>
        <v>0</v>
      </c>
      <c r="W70" s="109">
        <f t="shared" si="23"/>
        <v>2782.2</v>
      </c>
      <c r="X70" s="109">
        <f t="shared" si="23"/>
        <v>2467.4</v>
      </c>
      <c r="Y70" s="28"/>
    </row>
    <row r="71" spans="1:29" ht="84" customHeight="1">
      <c r="A71" s="18" t="s">
        <v>186</v>
      </c>
      <c r="B71" s="4" t="s">
        <v>127</v>
      </c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5" t="s">
        <v>41</v>
      </c>
      <c r="R71" s="4" t="s">
        <v>42</v>
      </c>
      <c r="S71" s="46" t="s">
        <v>30</v>
      </c>
      <c r="T71" s="121">
        <f>2863.3+65</f>
        <v>2928.3</v>
      </c>
      <c r="U71" s="121"/>
      <c r="V71" s="121"/>
      <c r="W71" s="122">
        <v>2782.2</v>
      </c>
      <c r="X71" s="122">
        <v>2467.4</v>
      </c>
      <c r="Y71" s="28"/>
    </row>
    <row r="72" spans="1:29" ht="81" customHeight="1" thickBot="1">
      <c r="A72" s="52" t="s">
        <v>219</v>
      </c>
      <c r="B72" s="46" t="s">
        <v>207</v>
      </c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9">
        <v>540</v>
      </c>
      <c r="R72" s="48" t="s">
        <v>42</v>
      </c>
      <c r="S72" s="91" t="s">
        <v>30</v>
      </c>
      <c r="T72" s="121">
        <v>12570.7</v>
      </c>
      <c r="U72" s="121"/>
      <c r="V72" s="121"/>
      <c r="W72" s="122">
        <v>0</v>
      </c>
      <c r="X72" s="122">
        <v>0</v>
      </c>
      <c r="Y72" s="28"/>
    </row>
    <row r="73" spans="1:29" ht="33.75" customHeight="1" thickBot="1">
      <c r="A73" s="43" t="s">
        <v>187</v>
      </c>
      <c r="B73" s="44" t="s">
        <v>128</v>
      </c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5"/>
      <c r="R73" s="44"/>
      <c r="S73" s="44"/>
      <c r="T73" s="102">
        <f>T74</f>
        <v>93.6</v>
      </c>
      <c r="U73" s="102">
        <f t="shared" ref="U73:AC74" si="24">U74</f>
        <v>0</v>
      </c>
      <c r="V73" s="102">
        <f t="shared" si="24"/>
        <v>0</v>
      </c>
      <c r="W73" s="103">
        <f t="shared" si="24"/>
        <v>494.7</v>
      </c>
      <c r="X73" s="103">
        <f t="shared" si="24"/>
        <v>650.79999999999995</v>
      </c>
      <c r="Y73" s="30">
        <f t="shared" si="24"/>
        <v>0</v>
      </c>
    </row>
    <row r="74" spans="1:29" ht="39.75" customHeight="1">
      <c r="A74" s="63" t="s">
        <v>188</v>
      </c>
      <c r="B74" s="11" t="s">
        <v>129</v>
      </c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2"/>
      <c r="R74" s="11"/>
      <c r="S74" s="11"/>
      <c r="T74" s="108">
        <f>T75</f>
        <v>93.6</v>
      </c>
      <c r="U74" s="108">
        <f t="shared" si="24"/>
        <v>0</v>
      </c>
      <c r="V74" s="108">
        <f t="shared" si="24"/>
        <v>0</v>
      </c>
      <c r="W74" s="109">
        <f>W75</f>
        <v>494.7</v>
      </c>
      <c r="X74" s="109">
        <f>X75</f>
        <v>650.79999999999995</v>
      </c>
      <c r="Y74" s="76">
        <f t="shared" si="24"/>
        <v>0</v>
      </c>
      <c r="Z74" s="64">
        <f t="shared" si="24"/>
        <v>0</v>
      </c>
      <c r="AA74" s="64">
        <f t="shared" si="24"/>
        <v>0</v>
      </c>
      <c r="AB74" s="64">
        <f t="shared" si="24"/>
        <v>0</v>
      </c>
      <c r="AC74" s="64">
        <f t="shared" si="24"/>
        <v>0</v>
      </c>
    </row>
    <row r="75" spans="1:29" ht="66" customHeight="1" thickBot="1">
      <c r="A75" s="16" t="s">
        <v>43</v>
      </c>
      <c r="B75" s="9" t="s">
        <v>130</v>
      </c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10" t="s">
        <v>12</v>
      </c>
      <c r="R75" s="9" t="s">
        <v>44</v>
      </c>
      <c r="S75" s="9" t="s">
        <v>30</v>
      </c>
      <c r="T75" s="121">
        <v>93.6</v>
      </c>
      <c r="U75" s="121"/>
      <c r="V75" s="121"/>
      <c r="W75" s="122">
        <v>494.7</v>
      </c>
      <c r="X75" s="122">
        <v>650.79999999999995</v>
      </c>
      <c r="Y75" s="28"/>
    </row>
    <row r="76" spans="1:29" ht="49.5" customHeight="1" thickBot="1">
      <c r="A76" s="34" t="s">
        <v>45</v>
      </c>
      <c r="B76" s="35" t="s">
        <v>131</v>
      </c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6"/>
      <c r="R76" s="35"/>
      <c r="S76" s="35"/>
      <c r="T76" s="102">
        <f>T77</f>
        <v>15463.3</v>
      </c>
      <c r="U76" s="102">
        <f t="shared" ref="U76:X76" si="25">U77</f>
        <v>13809.500000000002</v>
      </c>
      <c r="V76" s="102">
        <f t="shared" si="25"/>
        <v>13809.500000000002</v>
      </c>
      <c r="W76" s="103">
        <f t="shared" si="25"/>
        <v>17077.399999999998</v>
      </c>
      <c r="X76" s="103">
        <f t="shared" si="25"/>
        <v>17183.000000000004</v>
      </c>
      <c r="Y76" s="28"/>
    </row>
    <row r="77" spans="1:29" ht="30" customHeight="1">
      <c r="A77" s="17" t="s">
        <v>46</v>
      </c>
      <c r="B77" s="11" t="s">
        <v>132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2"/>
      <c r="R77" s="11"/>
      <c r="S77" s="11"/>
      <c r="T77" s="108">
        <f>SUM(T78:T87)</f>
        <v>15463.3</v>
      </c>
      <c r="U77" s="108">
        <f t="shared" ref="U77:AC77" si="26">SUM(U78:U87)</f>
        <v>13809.500000000002</v>
      </c>
      <c r="V77" s="108">
        <f t="shared" si="26"/>
        <v>13809.500000000002</v>
      </c>
      <c r="W77" s="109">
        <f>SUM(W78:W87)</f>
        <v>17077.399999999998</v>
      </c>
      <c r="X77" s="109">
        <f>SUM(X78:X87)</f>
        <v>17183.000000000004</v>
      </c>
      <c r="Y77" s="77">
        <f t="shared" si="26"/>
        <v>3</v>
      </c>
      <c r="Z77" s="67">
        <f t="shared" si="26"/>
        <v>0</v>
      </c>
      <c r="AA77" s="67">
        <f t="shared" si="26"/>
        <v>0</v>
      </c>
      <c r="AB77" s="67">
        <f t="shared" si="26"/>
        <v>0</v>
      </c>
      <c r="AC77" s="67">
        <f t="shared" si="26"/>
        <v>0</v>
      </c>
    </row>
    <row r="78" spans="1:29" ht="99" customHeight="1">
      <c r="A78" s="18" t="s">
        <v>47</v>
      </c>
      <c r="B78" s="4" t="s">
        <v>133</v>
      </c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5" t="s">
        <v>48</v>
      </c>
      <c r="R78" s="4" t="s">
        <v>30</v>
      </c>
      <c r="S78" s="4" t="s">
        <v>26</v>
      </c>
      <c r="T78" s="121">
        <v>12944.4</v>
      </c>
      <c r="U78" s="121">
        <f t="shared" ref="U78:V78" si="27">8603.6+2187.8</f>
        <v>10791.400000000001</v>
      </c>
      <c r="V78" s="121">
        <f t="shared" si="27"/>
        <v>10791.400000000001</v>
      </c>
      <c r="W78" s="122">
        <v>12944.3</v>
      </c>
      <c r="X78" s="122">
        <v>12947</v>
      </c>
      <c r="Y78" s="28"/>
      <c r="Z78" t="s">
        <v>171</v>
      </c>
    </row>
    <row r="79" spans="1:29" ht="99.75" customHeight="1">
      <c r="A79" s="18" t="s">
        <v>49</v>
      </c>
      <c r="B79" s="4" t="s">
        <v>134</v>
      </c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5" t="s">
        <v>12</v>
      </c>
      <c r="R79" s="4" t="s">
        <v>30</v>
      </c>
      <c r="S79" s="4" t="s">
        <v>26</v>
      </c>
      <c r="T79" s="121">
        <f>1417.3+60</f>
        <v>1477.3</v>
      </c>
      <c r="U79" s="121">
        <v>1685.1</v>
      </c>
      <c r="V79" s="121">
        <v>1685.1</v>
      </c>
      <c r="W79" s="122">
        <v>1590.1</v>
      </c>
      <c r="X79" s="122">
        <v>1590.1</v>
      </c>
      <c r="Y79" s="28"/>
      <c r="Z79" t="s">
        <v>172</v>
      </c>
    </row>
    <row r="80" spans="1:29" ht="96" customHeight="1">
      <c r="A80" s="18" t="s">
        <v>50</v>
      </c>
      <c r="B80" s="4" t="s">
        <v>134</v>
      </c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5" t="s">
        <v>51</v>
      </c>
      <c r="R80" s="4" t="s">
        <v>30</v>
      </c>
      <c r="S80" s="4" t="s">
        <v>26</v>
      </c>
      <c r="T80" s="121">
        <v>0</v>
      </c>
      <c r="U80" s="121"/>
      <c r="V80" s="121"/>
      <c r="W80" s="122">
        <v>192.2</v>
      </c>
      <c r="X80" s="122">
        <v>192.2</v>
      </c>
      <c r="Y80" s="28"/>
    </row>
    <row r="81" spans="1:25" ht="82.5" customHeight="1">
      <c r="A81" s="18" t="s">
        <v>52</v>
      </c>
      <c r="B81" s="4" t="s">
        <v>134</v>
      </c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5" t="s">
        <v>53</v>
      </c>
      <c r="R81" s="4" t="s">
        <v>30</v>
      </c>
      <c r="S81" s="4" t="s">
        <v>26</v>
      </c>
      <c r="T81" s="121">
        <v>13</v>
      </c>
      <c r="U81" s="121">
        <v>33</v>
      </c>
      <c r="V81" s="121">
        <v>33</v>
      </c>
      <c r="W81" s="122">
        <v>33</v>
      </c>
      <c r="X81" s="122">
        <v>33</v>
      </c>
      <c r="Y81" s="31">
        <v>3</v>
      </c>
    </row>
    <row r="82" spans="1:25" ht="93" customHeight="1">
      <c r="A82" s="18" t="s">
        <v>54</v>
      </c>
      <c r="B82" s="4" t="s">
        <v>135</v>
      </c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5" t="s">
        <v>12</v>
      </c>
      <c r="R82" s="4" t="s">
        <v>30</v>
      </c>
      <c r="S82" s="4" t="s">
        <v>26</v>
      </c>
      <c r="T82" s="121">
        <v>50</v>
      </c>
      <c r="U82" s="121"/>
      <c r="V82" s="121"/>
      <c r="W82" s="122">
        <v>50</v>
      </c>
      <c r="X82" s="122">
        <v>50</v>
      </c>
      <c r="Y82" s="28"/>
    </row>
    <row r="83" spans="1:25" ht="93.75" customHeight="1">
      <c r="A83" s="18" t="s">
        <v>55</v>
      </c>
      <c r="B83" s="4" t="s">
        <v>136</v>
      </c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5" t="s">
        <v>12</v>
      </c>
      <c r="R83" s="4" t="s">
        <v>30</v>
      </c>
      <c r="S83" s="4" t="s">
        <v>56</v>
      </c>
      <c r="T83" s="121">
        <v>50</v>
      </c>
      <c r="U83" s="121"/>
      <c r="V83" s="121"/>
      <c r="W83" s="122">
        <v>20</v>
      </c>
      <c r="X83" s="122">
        <v>20</v>
      </c>
      <c r="Y83" s="28"/>
    </row>
    <row r="84" spans="1:25" ht="115.5" customHeight="1">
      <c r="A84" s="18" t="s">
        <v>57</v>
      </c>
      <c r="B84" s="4" t="s">
        <v>137</v>
      </c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5" t="s">
        <v>12</v>
      </c>
      <c r="R84" s="4" t="s">
        <v>30</v>
      </c>
      <c r="S84" s="4" t="s">
        <v>56</v>
      </c>
      <c r="T84" s="121">
        <v>100</v>
      </c>
      <c r="U84" s="121">
        <v>200</v>
      </c>
      <c r="V84" s="121">
        <v>200</v>
      </c>
      <c r="W84" s="122">
        <v>200</v>
      </c>
      <c r="X84" s="122">
        <v>200</v>
      </c>
      <c r="Y84" s="28"/>
    </row>
    <row r="85" spans="1:25" ht="126.75" customHeight="1">
      <c r="A85" s="18" t="s">
        <v>58</v>
      </c>
      <c r="B85" s="4" t="s">
        <v>138</v>
      </c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5" t="s">
        <v>53</v>
      </c>
      <c r="R85" s="4" t="s">
        <v>30</v>
      </c>
      <c r="S85" s="4" t="s">
        <v>56</v>
      </c>
      <c r="T85" s="121">
        <v>50</v>
      </c>
      <c r="U85" s="121">
        <v>900</v>
      </c>
      <c r="V85" s="121">
        <v>900</v>
      </c>
      <c r="W85" s="122">
        <v>1700</v>
      </c>
      <c r="X85" s="122">
        <v>1700</v>
      </c>
      <c r="Y85" s="28"/>
    </row>
    <row r="86" spans="1:25" ht="100.5" customHeight="1">
      <c r="A86" s="18" t="s">
        <v>59</v>
      </c>
      <c r="B86" s="4" t="s">
        <v>139</v>
      </c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5" t="s">
        <v>12</v>
      </c>
      <c r="R86" s="4" t="s">
        <v>30</v>
      </c>
      <c r="S86" s="4" t="s">
        <v>56</v>
      </c>
      <c r="T86" s="121">
        <v>140.6</v>
      </c>
      <c r="U86" s="121"/>
      <c r="V86" s="121"/>
      <c r="W86" s="122">
        <v>147.80000000000001</v>
      </c>
      <c r="X86" s="122">
        <v>150.69999999999999</v>
      </c>
      <c r="Y86" s="28"/>
    </row>
    <row r="87" spans="1:25" ht="96" customHeight="1">
      <c r="A87" s="18" t="s">
        <v>59</v>
      </c>
      <c r="B87" s="4" t="s">
        <v>139</v>
      </c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5" t="s">
        <v>12</v>
      </c>
      <c r="R87" s="4" t="s">
        <v>26</v>
      </c>
      <c r="S87" s="4" t="s">
        <v>60</v>
      </c>
      <c r="T87" s="121">
        <v>638</v>
      </c>
      <c r="U87" s="121">
        <v>200</v>
      </c>
      <c r="V87" s="121">
        <v>200</v>
      </c>
      <c r="W87" s="122">
        <v>200</v>
      </c>
      <c r="X87" s="122">
        <v>300</v>
      </c>
      <c r="Y87" s="28"/>
    </row>
    <row r="88" spans="1:25" ht="23.25" customHeight="1">
      <c r="A88" s="40" t="s">
        <v>61</v>
      </c>
      <c r="B88" s="41" t="s">
        <v>140</v>
      </c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2"/>
      <c r="R88" s="41"/>
      <c r="S88" s="41"/>
      <c r="T88" s="113">
        <f>T89</f>
        <v>50</v>
      </c>
      <c r="U88" s="113">
        <f t="shared" ref="U88:X88" si="28">U89</f>
        <v>200</v>
      </c>
      <c r="V88" s="113">
        <f t="shared" si="28"/>
        <v>200</v>
      </c>
      <c r="W88" s="114">
        <f t="shared" si="28"/>
        <v>160</v>
      </c>
      <c r="X88" s="114">
        <f t="shared" si="28"/>
        <v>200</v>
      </c>
      <c r="Y88" s="28"/>
    </row>
    <row r="89" spans="1:25" ht="19.5" customHeight="1">
      <c r="A89" s="15" t="s">
        <v>62</v>
      </c>
      <c r="B89" s="6" t="s">
        <v>141</v>
      </c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7"/>
      <c r="R89" s="6"/>
      <c r="S89" s="6"/>
      <c r="T89" s="106">
        <f>T90</f>
        <v>50</v>
      </c>
      <c r="U89" s="106">
        <f t="shared" ref="U89:X89" si="29">U90</f>
        <v>200</v>
      </c>
      <c r="V89" s="106">
        <f t="shared" si="29"/>
        <v>200</v>
      </c>
      <c r="W89" s="107">
        <f t="shared" si="29"/>
        <v>160</v>
      </c>
      <c r="X89" s="107">
        <f t="shared" si="29"/>
        <v>200</v>
      </c>
      <c r="Y89" s="28"/>
    </row>
    <row r="90" spans="1:25" ht="79.5" customHeight="1" thickBot="1">
      <c r="A90" s="16" t="s">
        <v>63</v>
      </c>
      <c r="B90" s="9" t="s">
        <v>142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 t="s">
        <v>12</v>
      </c>
      <c r="R90" s="9" t="s">
        <v>30</v>
      </c>
      <c r="S90" s="9" t="s">
        <v>56</v>
      </c>
      <c r="T90" s="121">
        <v>50</v>
      </c>
      <c r="U90" s="121">
        <v>200</v>
      </c>
      <c r="V90" s="121">
        <v>200</v>
      </c>
      <c r="W90" s="122">
        <v>160</v>
      </c>
      <c r="X90" s="122">
        <v>200</v>
      </c>
      <c r="Y90" s="28"/>
    </row>
    <row r="91" spans="1:25" ht="32.25" customHeight="1" thickBot="1">
      <c r="A91" s="34" t="s">
        <v>64</v>
      </c>
      <c r="B91" s="35" t="s">
        <v>143</v>
      </c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6"/>
      <c r="R91" s="35"/>
      <c r="S91" s="35"/>
      <c r="T91" s="102">
        <f>T92</f>
        <v>278</v>
      </c>
      <c r="U91" s="102">
        <f t="shared" ref="U91:X91" si="30">U92</f>
        <v>0</v>
      </c>
      <c r="V91" s="102">
        <f t="shared" si="30"/>
        <v>0</v>
      </c>
      <c r="W91" s="103">
        <f t="shared" si="30"/>
        <v>300</v>
      </c>
      <c r="X91" s="103">
        <f t="shared" si="30"/>
        <v>300</v>
      </c>
      <c r="Y91" s="28"/>
    </row>
    <row r="92" spans="1:25" ht="24" customHeight="1">
      <c r="A92" s="17" t="s">
        <v>65</v>
      </c>
      <c r="B92" s="11" t="s">
        <v>144</v>
      </c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2"/>
      <c r="R92" s="11"/>
      <c r="S92" s="11"/>
      <c r="T92" s="108">
        <f>T93</f>
        <v>278</v>
      </c>
      <c r="U92" s="108">
        <f t="shared" ref="U92:X92" si="31">U93</f>
        <v>0</v>
      </c>
      <c r="V92" s="108">
        <f t="shared" si="31"/>
        <v>0</v>
      </c>
      <c r="W92" s="109">
        <f t="shared" si="31"/>
        <v>300</v>
      </c>
      <c r="X92" s="109">
        <f t="shared" si="31"/>
        <v>300</v>
      </c>
      <c r="Y92" s="28"/>
    </row>
    <row r="93" spans="1:25" ht="79.5" customHeight="1" thickBot="1">
      <c r="A93" s="16" t="s">
        <v>66</v>
      </c>
      <c r="B93" s="9" t="s">
        <v>145</v>
      </c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10" t="s">
        <v>67</v>
      </c>
      <c r="R93" s="9" t="s">
        <v>68</v>
      </c>
      <c r="S93" s="9" t="s">
        <v>30</v>
      </c>
      <c r="T93" s="121">
        <v>278</v>
      </c>
      <c r="U93" s="121"/>
      <c r="V93" s="121"/>
      <c r="W93" s="122">
        <v>300</v>
      </c>
      <c r="X93" s="122">
        <v>300</v>
      </c>
      <c r="Y93" s="28"/>
    </row>
    <row r="94" spans="1:25" ht="33.75" customHeight="1" thickBot="1">
      <c r="A94" s="34" t="s">
        <v>164</v>
      </c>
      <c r="B94" s="35" t="s">
        <v>165</v>
      </c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6"/>
      <c r="R94" s="35"/>
      <c r="S94" s="35"/>
      <c r="T94" s="102">
        <f>T95</f>
        <v>3.1</v>
      </c>
      <c r="U94" s="102">
        <f t="shared" ref="U94:Y95" si="32">U95</f>
        <v>0</v>
      </c>
      <c r="V94" s="102">
        <f t="shared" si="32"/>
        <v>0</v>
      </c>
      <c r="W94" s="103">
        <f t="shared" si="32"/>
        <v>3</v>
      </c>
      <c r="X94" s="103">
        <f t="shared" si="32"/>
        <v>3</v>
      </c>
      <c r="Y94" s="78">
        <f t="shared" si="32"/>
        <v>0</v>
      </c>
    </row>
    <row r="95" spans="1:25" ht="39" customHeight="1">
      <c r="A95" s="17" t="s">
        <v>164</v>
      </c>
      <c r="B95" s="11" t="s">
        <v>166</v>
      </c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2"/>
      <c r="R95" s="11"/>
      <c r="S95" s="11"/>
      <c r="T95" s="108">
        <f>T96</f>
        <v>3.1</v>
      </c>
      <c r="U95" s="108">
        <f t="shared" si="32"/>
        <v>0</v>
      </c>
      <c r="V95" s="108">
        <f t="shared" si="32"/>
        <v>0</v>
      </c>
      <c r="W95" s="109">
        <f t="shared" si="32"/>
        <v>3</v>
      </c>
      <c r="X95" s="109">
        <f t="shared" si="32"/>
        <v>3</v>
      </c>
      <c r="Y95" s="28"/>
    </row>
    <row r="96" spans="1:25" ht="78" customHeight="1" thickBot="1">
      <c r="A96" s="16" t="s">
        <v>167</v>
      </c>
      <c r="B96" s="9" t="s">
        <v>168</v>
      </c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10" t="s">
        <v>12</v>
      </c>
      <c r="R96" s="9" t="s">
        <v>26</v>
      </c>
      <c r="S96" s="9" t="s">
        <v>60</v>
      </c>
      <c r="T96" s="121">
        <v>3.1</v>
      </c>
      <c r="U96" s="121"/>
      <c r="V96" s="121"/>
      <c r="W96" s="122">
        <v>3</v>
      </c>
      <c r="X96" s="122">
        <v>3</v>
      </c>
      <c r="Y96" s="28"/>
    </row>
    <row r="97" spans="1:30" ht="23.25" hidden="1" customHeight="1" thickBot="1">
      <c r="A97" s="34" t="s">
        <v>146</v>
      </c>
      <c r="B97" s="35" t="s">
        <v>147</v>
      </c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6"/>
      <c r="R97" s="35"/>
      <c r="S97" s="35"/>
      <c r="T97" s="102">
        <f>T98</f>
        <v>0</v>
      </c>
      <c r="U97" s="102">
        <f t="shared" ref="U97:X98" si="33">U98</f>
        <v>0</v>
      </c>
      <c r="V97" s="102">
        <f t="shared" si="33"/>
        <v>0</v>
      </c>
      <c r="W97" s="103">
        <f t="shared" si="33"/>
        <v>0</v>
      </c>
      <c r="X97" s="103">
        <f t="shared" si="33"/>
        <v>0</v>
      </c>
      <c r="Y97" s="28"/>
    </row>
    <row r="98" spans="1:30" ht="23.25" hidden="1" customHeight="1">
      <c r="A98" s="17" t="s">
        <v>83</v>
      </c>
      <c r="B98" s="11" t="s">
        <v>148</v>
      </c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2"/>
      <c r="R98" s="11"/>
      <c r="S98" s="11"/>
      <c r="T98" s="108">
        <f>T99</f>
        <v>0</v>
      </c>
      <c r="U98" s="108">
        <f t="shared" si="33"/>
        <v>0</v>
      </c>
      <c r="V98" s="108">
        <f t="shared" si="33"/>
        <v>0</v>
      </c>
      <c r="W98" s="109">
        <f t="shared" si="33"/>
        <v>0</v>
      </c>
      <c r="X98" s="109">
        <f t="shared" si="33"/>
        <v>0</v>
      </c>
      <c r="Y98" s="28"/>
    </row>
    <row r="99" spans="1:30" ht="35.25" hidden="1" customHeight="1" thickBot="1">
      <c r="A99" s="20" t="s">
        <v>201</v>
      </c>
      <c r="B99" s="9" t="s">
        <v>149</v>
      </c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10" t="s">
        <v>150</v>
      </c>
      <c r="R99" s="9" t="s">
        <v>30</v>
      </c>
      <c r="S99" s="9" t="s">
        <v>13</v>
      </c>
      <c r="T99" s="85">
        <v>0</v>
      </c>
      <c r="U99" s="85">
        <v>0</v>
      </c>
      <c r="V99" s="85">
        <v>0</v>
      </c>
      <c r="W99" s="86">
        <v>0</v>
      </c>
      <c r="X99" s="86">
        <v>0</v>
      </c>
      <c r="Y99" s="28"/>
    </row>
    <row r="100" spans="1:30" ht="27" customHeight="1" thickBot="1">
      <c r="A100" s="130" t="s">
        <v>69</v>
      </c>
      <c r="B100" s="131" t="s">
        <v>151</v>
      </c>
      <c r="C100" s="131"/>
      <c r="D100" s="131"/>
      <c r="E100" s="131"/>
      <c r="F100" s="131"/>
      <c r="G100" s="131"/>
      <c r="H100" s="131"/>
      <c r="I100" s="131"/>
      <c r="J100" s="131"/>
      <c r="K100" s="131"/>
      <c r="L100" s="131"/>
      <c r="M100" s="131"/>
      <c r="N100" s="131"/>
      <c r="O100" s="131"/>
      <c r="P100" s="131"/>
      <c r="Q100" s="132"/>
      <c r="R100" s="131"/>
      <c r="S100" s="131"/>
      <c r="T100" s="133">
        <f>T103+T101</f>
        <v>1360.9000000000003</v>
      </c>
      <c r="U100" s="133">
        <f t="shared" ref="U100:V100" si="34">U101+U103</f>
        <v>1396.5</v>
      </c>
      <c r="V100" s="133">
        <f t="shared" si="34"/>
        <v>1396.5</v>
      </c>
      <c r="W100" s="134">
        <f>W101+W103</f>
        <v>1905.1</v>
      </c>
      <c r="X100" s="134">
        <f>X101+X103</f>
        <v>2880.4</v>
      </c>
      <c r="Y100" s="28"/>
    </row>
    <row r="101" spans="1:30" ht="24.75" customHeight="1">
      <c r="A101" s="37" t="s">
        <v>70</v>
      </c>
      <c r="B101" s="38" t="s">
        <v>152</v>
      </c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9"/>
      <c r="R101" s="38"/>
      <c r="S101" s="38"/>
      <c r="T101" s="104">
        <f>T102</f>
        <v>50</v>
      </c>
      <c r="U101" s="104">
        <f t="shared" ref="U101:Y101" si="35">U102</f>
        <v>50</v>
      </c>
      <c r="V101" s="104">
        <f t="shared" si="35"/>
        <v>50</v>
      </c>
      <c r="W101" s="105">
        <f t="shared" si="35"/>
        <v>50</v>
      </c>
      <c r="X101" s="105">
        <f t="shared" si="35"/>
        <v>50</v>
      </c>
      <c r="Y101" s="32">
        <f t="shared" si="35"/>
        <v>0</v>
      </c>
    </row>
    <row r="102" spans="1:30" ht="35.25" customHeight="1">
      <c r="A102" s="19" t="s">
        <v>71</v>
      </c>
      <c r="B102" s="4" t="s">
        <v>153</v>
      </c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5" t="s">
        <v>72</v>
      </c>
      <c r="R102" s="4" t="s">
        <v>30</v>
      </c>
      <c r="S102" s="4" t="s">
        <v>44</v>
      </c>
      <c r="T102" s="83">
        <v>50</v>
      </c>
      <c r="U102" s="83">
        <v>50</v>
      </c>
      <c r="V102" s="83">
        <v>50</v>
      </c>
      <c r="W102" s="84">
        <v>50</v>
      </c>
      <c r="X102" s="84">
        <v>50</v>
      </c>
      <c r="Y102" s="28"/>
    </row>
    <row r="103" spans="1:30" ht="22.5" customHeight="1">
      <c r="A103" s="40" t="s">
        <v>73</v>
      </c>
      <c r="B103" s="41" t="s">
        <v>154</v>
      </c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2"/>
      <c r="R103" s="41"/>
      <c r="S103" s="41"/>
      <c r="T103" s="113">
        <f>SUM(T104:T116)</f>
        <v>1310.9000000000003</v>
      </c>
      <c r="U103" s="113">
        <f t="shared" ref="U103:X103" si="36">SUM(U104:U116)</f>
        <v>1346.5</v>
      </c>
      <c r="V103" s="113">
        <f t="shared" si="36"/>
        <v>1346.5</v>
      </c>
      <c r="W103" s="114">
        <f t="shared" ref="W103" si="37">SUM(W104:W116)</f>
        <v>1855.1</v>
      </c>
      <c r="X103" s="114">
        <f t="shared" si="36"/>
        <v>2830.4</v>
      </c>
      <c r="Y103" s="28"/>
    </row>
    <row r="104" spans="1:30" ht="30.75" customHeight="1">
      <c r="A104" s="33" t="s">
        <v>74</v>
      </c>
      <c r="B104" s="6" t="s">
        <v>155</v>
      </c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7" t="s">
        <v>53</v>
      </c>
      <c r="R104" s="6" t="s">
        <v>30</v>
      </c>
      <c r="S104" s="6" t="s">
        <v>56</v>
      </c>
      <c r="T104" s="121">
        <v>60</v>
      </c>
      <c r="U104" s="121">
        <v>60</v>
      </c>
      <c r="V104" s="121">
        <v>60</v>
      </c>
      <c r="W104" s="122">
        <v>60</v>
      </c>
      <c r="X104" s="122">
        <v>60</v>
      </c>
      <c r="Y104" s="28"/>
    </row>
    <row r="105" spans="1:30" ht="41.25" hidden="1" customHeight="1">
      <c r="A105" s="69" t="s">
        <v>195</v>
      </c>
      <c r="B105" s="4" t="s">
        <v>190</v>
      </c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5">
        <v>540</v>
      </c>
      <c r="R105" s="4" t="s">
        <v>14</v>
      </c>
      <c r="S105" s="4" t="s">
        <v>75</v>
      </c>
      <c r="T105" s="121">
        <v>0</v>
      </c>
      <c r="U105" s="121">
        <v>500.5</v>
      </c>
      <c r="V105" s="121">
        <v>500.5</v>
      </c>
      <c r="W105" s="122">
        <v>0</v>
      </c>
      <c r="X105" s="122">
        <v>0</v>
      </c>
      <c r="Y105" s="79">
        <v>500.5</v>
      </c>
    </row>
    <row r="106" spans="1:30" ht="133.5" customHeight="1">
      <c r="A106" s="81" t="s">
        <v>226</v>
      </c>
      <c r="B106" s="46" t="s">
        <v>213</v>
      </c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 t="s">
        <v>78</v>
      </c>
      <c r="R106" s="46" t="s">
        <v>30</v>
      </c>
      <c r="S106" s="46" t="s">
        <v>56</v>
      </c>
      <c r="T106" s="121">
        <f>198.2-94.2</f>
        <v>103.99999999999999</v>
      </c>
      <c r="U106" s="121"/>
      <c r="V106" s="121"/>
      <c r="W106" s="122">
        <f>30030.3-30030.3</f>
        <v>0</v>
      </c>
      <c r="X106" s="122">
        <f>30030.3-30030.3</f>
        <v>0</v>
      </c>
      <c r="Y106" s="80"/>
      <c r="Z106" s="71"/>
      <c r="AA106" s="71"/>
      <c r="AB106" s="70">
        <v>0</v>
      </c>
      <c r="AC106" s="72">
        <v>30030.3</v>
      </c>
      <c r="AD106" s="73"/>
    </row>
    <row r="107" spans="1:30" ht="106.5" customHeight="1">
      <c r="A107" s="81" t="s">
        <v>217</v>
      </c>
      <c r="B107" s="46" t="s">
        <v>159</v>
      </c>
      <c r="C107" s="46"/>
      <c r="D107" s="46"/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46" t="s">
        <v>78</v>
      </c>
      <c r="R107" s="46" t="s">
        <v>30</v>
      </c>
      <c r="S107" s="46" t="s">
        <v>26</v>
      </c>
      <c r="T107" s="121">
        <f>74.3-7.3</f>
        <v>67</v>
      </c>
      <c r="U107" s="121"/>
      <c r="V107" s="121"/>
      <c r="W107" s="122">
        <v>0</v>
      </c>
      <c r="X107" s="122">
        <v>0</v>
      </c>
      <c r="Y107" s="92"/>
      <c r="Z107" s="71"/>
      <c r="AA107" s="71"/>
      <c r="AB107" s="71"/>
      <c r="AC107" s="71"/>
      <c r="AD107" s="73"/>
    </row>
    <row r="108" spans="1:30" ht="79.5" customHeight="1">
      <c r="A108" s="81" t="s">
        <v>218</v>
      </c>
      <c r="B108" s="46" t="s">
        <v>208</v>
      </c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46" t="s">
        <v>78</v>
      </c>
      <c r="R108" s="46" t="s">
        <v>30</v>
      </c>
      <c r="S108" s="46" t="s">
        <v>196</v>
      </c>
      <c r="T108" s="121">
        <v>172.1</v>
      </c>
      <c r="U108" s="121"/>
      <c r="V108" s="121"/>
      <c r="W108" s="122">
        <v>0</v>
      </c>
      <c r="X108" s="122">
        <v>0</v>
      </c>
      <c r="Y108" s="92"/>
      <c r="Z108" s="71"/>
      <c r="AA108" s="71"/>
      <c r="AB108" s="71"/>
      <c r="AC108" s="71"/>
      <c r="AD108" s="73"/>
    </row>
    <row r="109" spans="1:30" ht="78" customHeight="1">
      <c r="A109" s="19" t="s">
        <v>224</v>
      </c>
      <c r="B109" s="4" t="s">
        <v>156</v>
      </c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5" t="s">
        <v>48</v>
      </c>
      <c r="R109" s="4" t="s">
        <v>75</v>
      </c>
      <c r="S109" s="4" t="s">
        <v>17</v>
      </c>
      <c r="T109" s="121">
        <v>852.7</v>
      </c>
      <c r="U109" s="121">
        <v>618.4</v>
      </c>
      <c r="V109" s="121">
        <v>618.4</v>
      </c>
      <c r="W109" s="122">
        <v>850</v>
      </c>
      <c r="X109" s="122">
        <v>890</v>
      </c>
      <c r="Y109" s="28"/>
    </row>
    <row r="110" spans="1:30" ht="76.5" customHeight="1">
      <c r="A110" s="19" t="s">
        <v>225</v>
      </c>
      <c r="B110" s="4" t="s">
        <v>156</v>
      </c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5" t="s">
        <v>12</v>
      </c>
      <c r="R110" s="4" t="s">
        <v>75</v>
      </c>
      <c r="S110" s="4" t="s">
        <v>17</v>
      </c>
      <c r="T110" s="121">
        <v>44.9</v>
      </c>
      <c r="U110" s="121"/>
      <c r="V110" s="121"/>
      <c r="W110" s="122">
        <v>70.900000000000006</v>
      </c>
      <c r="X110" s="122">
        <v>62.7</v>
      </c>
      <c r="Y110" s="28"/>
    </row>
    <row r="111" spans="1:30" ht="111.75" customHeight="1">
      <c r="A111" s="18" t="s">
        <v>76</v>
      </c>
      <c r="B111" s="4" t="s">
        <v>157</v>
      </c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5" t="s">
        <v>12</v>
      </c>
      <c r="R111" s="4" t="s">
        <v>30</v>
      </c>
      <c r="S111" s="4" t="s">
        <v>26</v>
      </c>
      <c r="T111" s="121">
        <v>0.2</v>
      </c>
      <c r="U111" s="121"/>
      <c r="V111" s="121"/>
      <c r="W111" s="122">
        <v>0.2</v>
      </c>
      <c r="X111" s="122">
        <v>0.2</v>
      </c>
      <c r="Y111" s="28"/>
    </row>
    <row r="112" spans="1:30" ht="61.5" customHeight="1">
      <c r="A112" s="19" t="s">
        <v>211</v>
      </c>
      <c r="B112" s="4" t="s">
        <v>212</v>
      </c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5">
        <v>850</v>
      </c>
      <c r="R112" s="4" t="s">
        <v>30</v>
      </c>
      <c r="S112" s="4" t="s">
        <v>56</v>
      </c>
      <c r="T112" s="121">
        <v>10</v>
      </c>
      <c r="U112" s="121"/>
      <c r="V112" s="121"/>
      <c r="W112" s="122">
        <v>0</v>
      </c>
      <c r="X112" s="122">
        <v>0</v>
      </c>
      <c r="Y112" s="28"/>
    </row>
    <row r="113" spans="1:25" ht="50.25" hidden="1" customHeight="1">
      <c r="A113" s="19" t="s">
        <v>77</v>
      </c>
      <c r="B113" s="4" t="s">
        <v>160</v>
      </c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5" t="s">
        <v>78</v>
      </c>
      <c r="R113" s="4" t="s">
        <v>30</v>
      </c>
      <c r="S113" s="4" t="s">
        <v>196</v>
      </c>
      <c r="T113" s="83">
        <v>0</v>
      </c>
      <c r="U113" s="115"/>
      <c r="V113" s="115"/>
      <c r="W113" s="84">
        <v>0</v>
      </c>
      <c r="X113" s="84">
        <v>0</v>
      </c>
      <c r="Y113" s="28"/>
    </row>
    <row r="114" spans="1:25" ht="47.25" hidden="1" customHeight="1">
      <c r="A114" s="19" t="s">
        <v>158</v>
      </c>
      <c r="B114" s="4" t="s">
        <v>159</v>
      </c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5" t="s">
        <v>78</v>
      </c>
      <c r="R114" s="4" t="s">
        <v>30</v>
      </c>
      <c r="S114" s="4" t="s">
        <v>56</v>
      </c>
      <c r="T114" s="83">
        <f>11.6-11.6</f>
        <v>0</v>
      </c>
      <c r="U114" s="83">
        <v>53.5</v>
      </c>
      <c r="V114" s="83">
        <v>53.5</v>
      </c>
      <c r="W114" s="84">
        <v>0</v>
      </c>
      <c r="X114" s="84">
        <v>0</v>
      </c>
      <c r="Y114" s="28"/>
    </row>
    <row r="115" spans="1:25" ht="50.25" hidden="1" customHeight="1">
      <c r="A115" s="19" t="s">
        <v>77</v>
      </c>
      <c r="B115" s="4" t="s">
        <v>160</v>
      </c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5" t="s">
        <v>78</v>
      </c>
      <c r="R115" s="4" t="s">
        <v>30</v>
      </c>
      <c r="S115" s="4" t="s">
        <v>56</v>
      </c>
      <c r="T115" s="83">
        <f>28.8-28.8</f>
        <v>0</v>
      </c>
      <c r="U115" s="83">
        <v>114.1</v>
      </c>
      <c r="V115" s="83">
        <v>114.1</v>
      </c>
      <c r="W115" s="84">
        <f>114.6-114.6</f>
        <v>0</v>
      </c>
      <c r="X115" s="84">
        <f>114.6-114.6</f>
        <v>0</v>
      </c>
      <c r="Y115" s="28"/>
    </row>
    <row r="116" spans="1:25" ht="67.5" customHeight="1" thickBot="1">
      <c r="A116" s="21" t="s">
        <v>162</v>
      </c>
      <c r="B116" s="22" t="s">
        <v>161</v>
      </c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3" t="s">
        <v>150</v>
      </c>
      <c r="R116" s="22" t="s">
        <v>30</v>
      </c>
      <c r="S116" s="22" t="s">
        <v>56</v>
      </c>
      <c r="T116" s="116">
        <v>0</v>
      </c>
      <c r="U116" s="117"/>
      <c r="V116" s="117"/>
      <c r="W116" s="118">
        <v>874</v>
      </c>
      <c r="X116" s="118">
        <v>1817.5</v>
      </c>
      <c r="Y116" s="28"/>
    </row>
    <row r="122" spans="1:25" ht="14.45" customHeight="1">
      <c r="A122" s="135" t="s">
        <v>189</v>
      </c>
    </row>
    <row r="123" spans="1:25" ht="19.5" customHeight="1">
      <c r="A123" s="135" t="s">
        <v>233</v>
      </c>
      <c r="Q123" s="136" t="s">
        <v>231</v>
      </c>
    </row>
    <row r="124" spans="1:25" ht="14.45" customHeight="1">
      <c r="A124" s="135"/>
      <c r="B124" s="136"/>
      <c r="C124" s="136"/>
      <c r="D124" s="136"/>
      <c r="E124" s="136"/>
      <c r="F124" s="136"/>
      <c r="G124" s="136"/>
      <c r="H124" s="136"/>
      <c r="I124" s="136"/>
      <c r="J124" s="136"/>
      <c r="K124" s="136"/>
      <c r="L124" s="136"/>
      <c r="M124" s="136"/>
      <c r="N124" s="136"/>
      <c r="O124" s="136"/>
      <c r="P124" s="136"/>
      <c r="Q124" s="136"/>
      <c r="R124" s="136"/>
      <c r="S124" s="136"/>
      <c r="T124" s="137"/>
      <c r="U124" s="137"/>
      <c r="V124" s="137"/>
      <c r="W124" s="137"/>
      <c r="X124" s="137"/>
    </row>
    <row r="125" spans="1:25" ht="14.45" customHeight="1">
      <c r="A125" s="135"/>
      <c r="B125" s="136"/>
      <c r="C125" s="136"/>
      <c r="D125" s="136"/>
      <c r="E125" s="136"/>
      <c r="F125" s="136"/>
      <c r="G125" s="136"/>
      <c r="H125" s="136"/>
      <c r="I125" s="136"/>
      <c r="J125" s="136"/>
      <c r="K125" s="136"/>
      <c r="L125" s="136"/>
      <c r="M125" s="136"/>
      <c r="N125" s="136"/>
      <c r="O125" s="136"/>
      <c r="P125" s="136"/>
      <c r="Q125" s="136"/>
      <c r="R125" s="136"/>
      <c r="S125" s="136"/>
      <c r="T125" s="138"/>
      <c r="U125" s="138"/>
      <c r="V125" s="138"/>
      <c r="W125" s="138"/>
      <c r="X125" s="138"/>
    </row>
    <row r="129" spans="20:24" ht="14.45" customHeight="1">
      <c r="T129" s="119"/>
      <c r="U129" s="119"/>
      <c r="V129" s="119"/>
      <c r="W129" s="119"/>
      <c r="X129" s="119"/>
    </row>
  </sheetData>
  <mergeCells count="12">
    <mergeCell ref="W2:X2"/>
    <mergeCell ref="R8:X8"/>
    <mergeCell ref="W15:X15"/>
    <mergeCell ref="A13:X13"/>
    <mergeCell ref="A15:A16"/>
    <mergeCell ref="B15:P16"/>
    <mergeCell ref="Q15:Q16"/>
    <mergeCell ref="R15:R16"/>
    <mergeCell ref="S15:S16"/>
    <mergeCell ref="T15:T16"/>
    <mergeCell ref="U15:U16"/>
    <mergeCell ref="V15:V16"/>
  </mergeCells>
  <pageMargins left="0.35433070866141736" right="0" top="0.35433070866141736" bottom="0.15748031496062992" header="0" footer="0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</vt:lpstr>
      <vt:lpstr>'2023-2025'!Заголовки_для_печати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2023-12-22T09:59:35Z</cp:lastPrinted>
  <dcterms:created xsi:type="dcterms:W3CDTF">2017-12-26T12:28:56Z</dcterms:created>
  <dcterms:modified xsi:type="dcterms:W3CDTF">2023-12-22T10:00:20Z</dcterms:modified>
</cp:coreProperties>
</file>