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Все года-2024-2026г." sheetId="3" r:id="rId1"/>
  </sheets>
  <definedNames>
    <definedName name="_xlnm.Print_Titles" localSheetId="0">'Все года-2024-2026г.'!$14:$14</definedName>
  </definedNames>
  <calcPr calcId="124519"/>
</workbook>
</file>

<file path=xl/calcChain.xml><?xml version="1.0" encoding="utf-8"?>
<calcChain xmlns="http://schemas.openxmlformats.org/spreadsheetml/2006/main">
  <c r="T17" i="3"/>
  <c r="U59"/>
  <c r="V59"/>
  <c r="W59"/>
  <c r="X59"/>
  <c r="Y58"/>
  <c r="T65"/>
  <c r="T32"/>
  <c r="X44"/>
  <c r="X43" s="1"/>
  <c r="W44"/>
  <c r="W43" s="1"/>
  <c r="T44"/>
  <c r="T87"/>
  <c r="T94"/>
  <c r="T91"/>
  <c r="T55"/>
  <c r="T53"/>
  <c r="T48"/>
  <c r="T26"/>
  <c r="W94"/>
  <c r="W93" s="1"/>
  <c r="W91"/>
  <c r="W90" s="1"/>
  <c r="W87"/>
  <c r="W86" s="1"/>
  <c r="W84"/>
  <c r="W83" s="1"/>
  <c r="W82"/>
  <c r="W73"/>
  <c r="W68"/>
  <c r="W65" s="1"/>
  <c r="W61"/>
  <c r="W55"/>
  <c r="W53"/>
  <c r="W48"/>
  <c r="W47" s="1"/>
  <c r="W41"/>
  <c r="W32" s="1"/>
  <c r="W16" s="1"/>
  <c r="W28"/>
  <c r="W26"/>
  <c r="W22"/>
  <c r="W17" s="1"/>
  <c r="T16" l="1"/>
  <c r="W58"/>
  <c r="W52"/>
  <c r="X53"/>
  <c r="Y19"/>
  <c r="Z19"/>
  <c r="U19"/>
  <c r="U17" s="1"/>
  <c r="V19"/>
  <c r="V17" s="1"/>
  <c r="X94"/>
  <c r="U94"/>
  <c r="V94"/>
  <c r="U84"/>
  <c r="V84"/>
  <c r="X84"/>
  <c r="U78"/>
  <c r="V78"/>
  <c r="U73"/>
  <c r="V73"/>
  <c r="X73"/>
  <c r="U69"/>
  <c r="V69"/>
  <c r="U68"/>
  <c r="V68"/>
  <c r="V65" s="1"/>
  <c r="V58" s="1"/>
  <c r="X68"/>
  <c r="X65" s="1"/>
  <c r="U55"/>
  <c r="V55"/>
  <c r="X55"/>
  <c r="U48"/>
  <c r="U47" s="1"/>
  <c r="V48"/>
  <c r="V47" s="1"/>
  <c r="X48"/>
  <c r="X47" s="1"/>
  <c r="U44"/>
  <c r="U43" s="1"/>
  <c r="V44"/>
  <c r="V43" s="1"/>
  <c r="T28"/>
  <c r="U26"/>
  <c r="V26"/>
  <c r="X26"/>
  <c r="U41"/>
  <c r="U32" s="1"/>
  <c r="U16" s="1"/>
  <c r="V41"/>
  <c r="V32" s="1"/>
  <c r="X41"/>
  <c r="X32" s="1"/>
  <c r="U61"/>
  <c r="V61"/>
  <c r="X61"/>
  <c r="X82"/>
  <c r="X87"/>
  <c r="X86" s="1"/>
  <c r="AE65"/>
  <c r="Y87"/>
  <c r="Z87"/>
  <c r="T47"/>
  <c r="U28"/>
  <c r="V28"/>
  <c r="X28"/>
  <c r="X22"/>
  <c r="V16" l="1"/>
  <c r="X58"/>
  <c r="X16"/>
  <c r="U65"/>
  <c r="U58" s="1"/>
  <c r="W15"/>
  <c r="X17"/>
  <c r="T61"/>
  <c r="U53"/>
  <c r="V53"/>
  <c r="U87"/>
  <c r="U86" s="1"/>
  <c r="V87"/>
  <c r="V86" s="1"/>
  <c r="T59"/>
  <c r="Y53"/>
  <c r="Z53"/>
  <c r="X52" l="1"/>
  <c r="U52"/>
  <c r="V52"/>
  <c r="U93" l="1"/>
  <c r="V93"/>
  <c r="X93"/>
  <c r="Y93"/>
  <c r="Z93"/>
  <c r="T93"/>
  <c r="U91"/>
  <c r="U90" s="1"/>
  <c r="V91"/>
  <c r="V90" s="1"/>
  <c r="X91"/>
  <c r="X90" s="1"/>
  <c r="Y91"/>
  <c r="Z91"/>
  <c r="T90"/>
  <c r="T86"/>
  <c r="U83"/>
  <c r="V83"/>
  <c r="X83"/>
  <c r="Y84"/>
  <c r="Z84"/>
  <c r="T84"/>
  <c r="T83" s="1"/>
  <c r="Y48"/>
  <c r="Z48"/>
  <c r="Y44"/>
  <c r="Z44"/>
  <c r="T43"/>
  <c r="Y32"/>
  <c r="Y16" s="1"/>
  <c r="Z32"/>
  <c r="Z17"/>
  <c r="Z16" l="1"/>
  <c r="X15"/>
  <c r="T52"/>
  <c r="V15"/>
  <c r="U15"/>
  <c r="Z61"/>
  <c r="Z58" s="1"/>
  <c r="T58"/>
  <c r="T15" l="1"/>
  <c r="Z15"/>
</calcChain>
</file>

<file path=xl/sharedStrings.xml><?xml version="1.0" encoding="utf-8"?>
<sst xmlns="http://schemas.openxmlformats.org/spreadsheetml/2006/main" count="406" uniqueCount="182">
  <si>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</si>
  <si>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</si>
  <si>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</si>
  <si>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</si>
  <si>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</si>
  <si>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</si>
  <si>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</si>
  <si>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</si>
  <si>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</si>
  <si>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</si>
  <si>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</si>
  <si>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</si>
  <si>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</si>
  <si>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</si>
  <si>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</si>
  <si>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</si>
  <si>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</si>
  <si>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</si>
  <si>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</si>
  <si>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</si>
  <si>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</si>
  <si>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</si>
  <si>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</si>
  <si>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</si>
  <si>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</si>
  <si>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</si>
  <si>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</si>
  <si>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</si>
  <si>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</si>
  <si>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</si>
  <si>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Резервные фонды</t>
  </si>
  <si>
    <t>11</t>
  </si>
  <si>
    <t>Непрограммные расходы (резервный фонд Главы Кулешовского сельского поселения) (Резервные средства)</t>
  </si>
  <si>
    <t>870</t>
  </si>
  <si>
    <t>Другие общегосударственные вопросы</t>
  </si>
  <si>
    <t>13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</si>
  <si>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</si>
  <si>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</si>
  <si>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</si>
  <si>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</si>
  <si>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</si>
  <si>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</si>
  <si>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</si>
  <si>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</si>
  <si>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</si>
  <si>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</si>
  <si>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</si>
  <si>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</si>
  <si>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</si>
  <si>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</si>
  <si>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</si>
  <si>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</si>
  <si>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</si>
  <si>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</si>
  <si>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</si>
  <si>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</si>
  <si>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</si>
  <si>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</si>
  <si>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</si>
  <si>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</si>
  <si>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</si>
  <si>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</si>
  <si>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Благоустройство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</si>
  <si>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</si>
  <si>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</si>
  <si>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</si>
  <si>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</si>
  <si>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</si>
  <si>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</si>
  <si>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</si>
  <si>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</si>
  <si>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</si>
  <si>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</si>
  <si>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</si>
  <si>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</si>
  <si>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610</t>
  </si>
  <si>
    <t>СОЦИАЛЬНАЯ ПОЛИТИКА</t>
  </si>
  <si>
    <t>10</t>
  </si>
  <si>
    <t>Пенсионное обеспечение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</si>
  <si>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</si>
  <si>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</si>
  <si>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</si>
  <si>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</si>
  <si>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</si>
  <si>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Коммунальное хозяйство</t>
  </si>
  <si>
    <t>Сумма (Ф)</t>
  </si>
  <si>
    <t>Сумма (Р)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</si>
  <si>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</si>
  <si>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Плаповый период</t>
  </si>
  <si>
    <t>Обеспечение проведения выборов и референдумов</t>
  </si>
  <si>
    <t>880</t>
  </si>
  <si>
    <t>06.1.00.28430</t>
  </si>
  <si>
    <t>13.1.00.00110</t>
  </si>
  <si>
    <t>13.1.00.00190</t>
  </si>
  <si>
    <t>13.1.00.00210</t>
  </si>
  <si>
    <t>99.9.00.72390</t>
  </si>
  <si>
    <t>91.9.00.20700</t>
  </si>
  <si>
    <t>99.1.00.90120</t>
  </si>
  <si>
    <t>13.1.00.28190</t>
  </si>
  <si>
    <t>13.1.00.28580</t>
  </si>
  <si>
    <t>13.1.00.28600</t>
  </si>
  <si>
    <t>13.1.00.28990</t>
  </si>
  <si>
    <t>14.1.00.28260</t>
  </si>
  <si>
    <t>99.9.00.28990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</si>
  <si>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</si>
  <si>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</si>
  <si>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99.9.00.85040</t>
  </si>
  <si>
    <t>99.9.00.90110</t>
  </si>
  <si>
    <t>99.9.00.51180</t>
  </si>
  <si>
    <t>02.1.00.28310</t>
  </si>
  <si>
    <t>03.1.00.28290</t>
  </si>
  <si>
    <t>04.1.00.28380</t>
  </si>
  <si>
    <t>05.1.00.68080</t>
  </si>
  <si>
    <t>03.2.00.28800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</si>
  <si>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</si>
  <si>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</si>
  <si>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</si>
  <si>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</si>
  <si>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</si>
  <si>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</si>
  <si>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08.1.00.28490</t>
  </si>
  <si>
    <t>08.1.00.28500</t>
  </si>
  <si>
    <t>09.1.00.28210</t>
  </si>
  <si>
    <t>09.1.00.28510</t>
  </si>
  <si>
    <t>09.1.00.28520</t>
  </si>
  <si>
    <t>09.1.00.28530</t>
  </si>
  <si>
    <t>09.1.00.28780</t>
  </si>
  <si>
    <t>01.1.00.28540</t>
  </si>
  <si>
    <t>10.1.00.28590</t>
  </si>
  <si>
    <t>15.1.00.28250</t>
  </si>
  <si>
    <t>11.1.00.28360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</si>
  <si>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</si>
  <si>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</si>
  <si>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</si>
  <si>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</si>
  <si>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</si>
  <si>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</si>
  <si>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" (Иные закупки товаров, работ и услуг для обеспечения государственных (муниципальных) нужд)</t>
  </si>
  <si>
    <t>Мероприятия направленные на привлечение граждан  и их объединений к участию в обеспечении охраны  общественного порядка(о добровольных народных дружинах) на  территории Кулешовского сельского поселения  в рамках подпрограммы "Участие граждан и их объединений  в охране общественного полрядка"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</si>
  <si>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99 9 0085030</t>
  </si>
  <si>
    <t>99.9.F255551</t>
  </si>
  <si>
    <t>Расходы на реализацию мероприятий по формированию современной городской среды в части благоустройства  общественных территорий (непрограмные расходы) (Иные закупки товаров, работ и услуг для обеспечения государственных (муниципальных) нужд)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</si>
  <si>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</si>
  <si>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</si>
  <si>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</si>
  <si>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 xml:space="preserve">Расходы на выполнение других обязательств государства (иные экономические санкции ) в рамках непрограмных расходов 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</si>
  <si>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</si>
  <si>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</si>
  <si>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Обеспечение деятельности финансовых,налоговыхи таможенных органов и органов финансового (финансово-бюджетного надзора)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</si>
  <si>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</si>
  <si>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03.3.00.28830</t>
  </si>
  <si>
    <t>14</t>
  </si>
  <si>
    <t xml:space="preserve">к   решению  Собрания депутатов </t>
  </si>
  <si>
    <t>13.1.00.28601</t>
  </si>
  <si>
    <t>851</t>
  </si>
  <si>
    <t>99.9.00.28600</t>
  </si>
  <si>
    <t>2025 г.</t>
  </si>
  <si>
    <t>10.1.00.85020</t>
  </si>
  <si>
    <t>Приложение № 4</t>
  </si>
  <si>
    <t>Иные межбюджетные трансферты передаваемые для обеспечения жителей поселения  услугами организации культуры</t>
  </si>
  <si>
    <t xml:space="preserve">района на 2024 год и плановый период </t>
  </si>
  <si>
    <t>Распределение бюджетных ассигнований по разделам, подразделам,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 классификации расходов бюджета Кулешовского сельского поселения Азовского района на 2024 год и плановый период 2025 и 2026 годов</t>
  </si>
  <si>
    <t>Сумма 2024 г.</t>
  </si>
  <si>
    <t>2026 г.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</si>
  <si>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</si>
  <si>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</si>
  <si>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>Расходы по содержанию территории сельского поселения ,  а так же  ремонту  мусорных контейнеров и площадок к ними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</si>
  <si>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обустройство парка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</si>
  <si>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09.1.00.28620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</si>
  <si>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</si>
  <si>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</si>
  <si>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03.1.00.28840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</si>
  <si>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</si>
  <si>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Расходы на подготовку и проведение выборов Президента Российской Федерации</t>
  </si>
  <si>
    <t>А.Д.Буцкий</t>
  </si>
  <si>
    <t>Расходы по  дезинфекции 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</si>
  <si>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</si>
  <si>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</si>
  <si>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</si>
  <si>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2025 и 2026 годов" от  27 ноября 2023  № 93</t>
  </si>
  <si>
    <t>Глава Кулешовского сельского поселения</t>
  </si>
  <si>
    <t xml:space="preserve">Председатель собрания депутатов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</si>
</sst>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2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6"/>
      <color indexed="8"/>
      <name val="Times New Roman"/>
      <family val="1"/>
      <charset val="204"/>
    </font>
    <font>
      <sz val="16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  <xf numFmtId="0" fontId="19" fillId="2" borderId="1"/>
  </cellStyleXfs>
  <cellXfs count="132">
    <xf numFmtId="0" fontId="0" fillId="0" borderId="0" xfId="0"/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0" fontId="0" fillId="0" borderId="0" xfId="0" applyFont="1"/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5" fontId="0" fillId="0" borderId="0" xfId="0" applyNumberFormat="1"/>
    <xf numFmtId="165" fontId="7" fillId="3" borderId="2" xfId="0" applyNumberFormat="1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165" fontId="10" fillId="2" borderId="4" xfId="0" applyNumberFormat="1" applyFont="1" applyFill="1" applyBorder="1" applyAlignment="1">
      <alignment horizontal="right" vertical="center"/>
    </xf>
    <xf numFmtId="165" fontId="7" fillId="3" borderId="5" xfId="0" applyNumberFormat="1" applyFont="1" applyFill="1" applyBorder="1" applyAlignment="1">
      <alignment horizontal="right" vertical="center"/>
    </xf>
    <xf numFmtId="0" fontId="1" fillId="2" borderId="5" xfId="0" applyNumberFormat="1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0" fontId="0" fillId="0" borderId="1" xfId="0" applyBorder="1"/>
    <xf numFmtId="49" fontId="6" fillId="2" borderId="2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10" fillId="4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165" fontId="0" fillId="5" borderId="0" xfId="0" applyNumberFormat="1" applyFill="1"/>
    <xf numFmtId="0" fontId="0" fillId="5" borderId="0" xfId="0" applyFont="1" applyFill="1"/>
    <xf numFmtId="165" fontId="10" fillId="2" borderId="7" xfId="0" applyNumberFormat="1" applyFont="1" applyFill="1" applyBorder="1" applyAlignment="1">
      <alignment horizontal="right" vertical="center"/>
    </xf>
    <xf numFmtId="49" fontId="5" fillId="2" borderId="12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164" fontId="8" fillId="2" borderId="11" xfId="0" applyNumberFormat="1" applyFont="1" applyFill="1" applyBorder="1" applyAlignment="1">
      <alignment horizontal="justify" vertical="center" wrapText="1"/>
    </xf>
    <xf numFmtId="49" fontId="10" fillId="2" borderId="11" xfId="0" applyNumberFormat="1" applyFont="1" applyFill="1" applyBorder="1" applyAlignment="1">
      <alignment horizontal="justify" vertical="center" wrapText="1"/>
    </xf>
    <xf numFmtId="49" fontId="8" fillId="2" borderId="11" xfId="0" applyNumberFormat="1" applyFont="1" applyFill="1" applyBorder="1" applyAlignment="1">
      <alignment horizontal="justify" vertical="center" wrapText="1"/>
    </xf>
    <xf numFmtId="164" fontId="6" fillId="2" borderId="11" xfId="0" applyNumberFormat="1" applyFont="1" applyFill="1" applyBorder="1" applyAlignment="1">
      <alignment horizontal="justify" vertical="center" wrapText="1"/>
    </xf>
    <xf numFmtId="49" fontId="10" fillId="4" borderId="11" xfId="0" applyNumberFormat="1" applyFont="1" applyFill="1" applyBorder="1" applyAlignment="1">
      <alignment horizontal="justify" vertical="center" wrapText="1"/>
    </xf>
    <xf numFmtId="164" fontId="8" fillId="2" borderId="13" xfId="0" applyNumberFormat="1" applyFont="1" applyFill="1" applyBorder="1" applyAlignment="1">
      <alignment horizontal="justify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Border="1"/>
    <xf numFmtId="165" fontId="12" fillId="0" borderId="17" xfId="0" applyNumberFormat="1" applyFont="1" applyBorder="1"/>
    <xf numFmtId="49" fontId="11" fillId="2" borderId="18" xfId="0" applyNumberFormat="1" applyFont="1" applyFill="1" applyBorder="1" applyAlignment="1">
      <alignment horizontal="justify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9" fillId="4" borderId="20" xfId="0" applyNumberFormat="1" applyFont="1" applyFill="1" applyBorder="1" applyAlignment="1">
      <alignment horizontal="justify" vertical="center" wrapText="1"/>
    </xf>
    <xf numFmtId="49" fontId="9" fillId="4" borderId="21" xfId="0" applyNumberFormat="1" applyFont="1" applyFill="1" applyBorder="1" applyAlignment="1">
      <alignment horizontal="center" vertical="center" wrapText="1"/>
    </xf>
    <xf numFmtId="165" fontId="9" fillId="4" borderId="21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justify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7" fillId="4" borderId="20" xfId="0" applyNumberFormat="1" applyFont="1" applyFill="1" applyBorder="1" applyAlignment="1">
      <alignment horizontal="justify" vertical="center" wrapText="1"/>
    </xf>
    <xf numFmtId="49" fontId="7" fillId="4" borderId="21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justify" vertical="center" wrapText="1"/>
    </xf>
    <xf numFmtId="49" fontId="10" fillId="2" borderId="18" xfId="0" applyNumberFormat="1" applyFont="1" applyFill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4" borderId="18" xfId="0" applyNumberFormat="1" applyFont="1" applyFill="1" applyBorder="1" applyAlignment="1">
      <alignment horizontal="justify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 vertical="center"/>
    </xf>
    <xf numFmtId="165" fontId="14" fillId="2" borderId="12" xfId="0" applyNumberFormat="1" applyFont="1" applyFill="1" applyBorder="1" applyAlignment="1">
      <alignment horizontal="right" vertical="center"/>
    </xf>
    <xf numFmtId="165" fontId="14" fillId="2" borderId="4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vertical="center"/>
    </xf>
    <xf numFmtId="165" fontId="15" fillId="0" borderId="4" xfId="0" applyNumberFormat="1" applyFont="1" applyBorder="1" applyAlignment="1">
      <alignment vertical="center"/>
    </xf>
    <xf numFmtId="0" fontId="2" fillId="0" borderId="0" xfId="0" applyFont="1"/>
    <xf numFmtId="49" fontId="14" fillId="5" borderId="11" xfId="0" applyNumberFormat="1" applyFont="1" applyFill="1" applyBorder="1" applyAlignment="1">
      <alignment horizontal="justify" vertical="center" wrapText="1"/>
    </xf>
    <xf numFmtId="49" fontId="14" fillId="5" borderId="2" xfId="0" applyNumberFormat="1" applyFont="1" applyFill="1" applyBorder="1" applyAlignment="1">
      <alignment horizontal="center" vertical="center" wrapText="1"/>
    </xf>
    <xf numFmtId="165" fontId="14" fillId="5" borderId="2" xfId="0" applyNumberFormat="1" applyFont="1" applyFill="1" applyBorder="1" applyAlignment="1">
      <alignment horizontal="right" vertical="center"/>
    </xf>
    <xf numFmtId="49" fontId="6" fillId="2" borderId="11" xfId="0" applyNumberFormat="1" applyFont="1" applyFill="1" applyBorder="1" applyAlignment="1">
      <alignment horizontal="justify" vertical="center" wrapText="1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4" fillId="2" borderId="7" xfId="0" applyNumberFormat="1" applyFont="1" applyFill="1" applyBorder="1" applyAlignment="1">
      <alignment horizontal="right" vertical="center"/>
    </xf>
    <xf numFmtId="165" fontId="14" fillId="5" borderId="12" xfId="0" applyNumberFormat="1" applyFont="1" applyFill="1" applyBorder="1" applyAlignment="1">
      <alignment horizontal="right" vertical="center"/>
    </xf>
    <xf numFmtId="49" fontId="1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164" fontId="14" fillId="2" borderId="11" xfId="0" applyNumberFormat="1" applyFont="1" applyFill="1" applyBorder="1" applyAlignment="1">
      <alignment horizontal="justify" vertical="center" wrapText="1"/>
    </xf>
    <xf numFmtId="49" fontId="14" fillId="2" borderId="11" xfId="0" applyNumberFormat="1" applyFont="1" applyFill="1" applyBorder="1" applyAlignment="1">
      <alignment horizontal="justify" vertical="center" wrapText="1"/>
    </xf>
    <xf numFmtId="49" fontId="14" fillId="2" borderId="16" xfId="0" applyNumberFormat="1" applyFont="1" applyFill="1" applyBorder="1" applyAlignment="1">
      <alignment horizontal="justify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 vertical="center"/>
    </xf>
    <xf numFmtId="49" fontId="7" fillId="4" borderId="2" xfId="0" applyNumberFormat="1" applyFont="1" applyFill="1" applyBorder="1" applyAlignment="1">
      <alignment horizontal="justify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165" fontId="10" fillId="2" borderId="19" xfId="0" applyNumberFormat="1" applyFont="1" applyFill="1" applyBorder="1" applyAlignment="1">
      <alignment horizontal="right" vertical="center"/>
    </xf>
    <xf numFmtId="165" fontId="14" fillId="2" borderId="19" xfId="0" applyNumberFormat="1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8" fillId="2" borderId="24" xfId="0" applyNumberFormat="1" applyFont="1" applyFill="1" applyBorder="1" applyAlignment="1">
      <alignment horizontal="center" vertical="center" wrapText="1"/>
    </xf>
    <xf numFmtId="165" fontId="14" fillId="2" borderId="24" xfId="0" applyNumberFormat="1" applyFont="1" applyFill="1" applyBorder="1" applyAlignment="1">
      <alignment horizontal="right" vertical="center"/>
    </xf>
    <xf numFmtId="165" fontId="14" fillId="2" borderId="25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/>
    </xf>
    <xf numFmtId="49" fontId="6" fillId="2" borderId="24" xfId="0" applyNumberFormat="1" applyFont="1" applyFill="1" applyBorder="1" applyAlignment="1">
      <alignment horizontal="center" vertical="center" wrapText="1"/>
    </xf>
    <xf numFmtId="49" fontId="13" fillId="5" borderId="24" xfId="0" applyNumberFormat="1" applyFont="1" applyFill="1" applyBorder="1" applyAlignment="1">
      <alignment horizontal="center" vertical="center"/>
    </xf>
    <xf numFmtId="165" fontId="15" fillId="5" borderId="2" xfId="0" applyNumberFormat="1" applyFont="1" applyFill="1" applyBorder="1" applyAlignment="1">
      <alignment horizontal="right" vertical="center"/>
    </xf>
    <xf numFmtId="165" fontId="14" fillId="5" borderId="3" xfId="0" applyNumberFormat="1" applyFont="1" applyFill="1" applyBorder="1" applyAlignment="1">
      <alignment horizontal="right" vertical="center"/>
    </xf>
    <xf numFmtId="165" fontId="14" fillId="5" borderId="4" xfId="0" applyNumberFormat="1" applyFont="1" applyFill="1" applyBorder="1" applyAlignment="1">
      <alignment horizontal="right" vertical="center"/>
    </xf>
    <xf numFmtId="165" fontId="16" fillId="4" borderId="21" xfId="0" applyNumberFormat="1" applyFont="1" applyFill="1" applyBorder="1" applyAlignment="1">
      <alignment horizontal="right" vertical="center"/>
    </xf>
    <xf numFmtId="165" fontId="16" fillId="4" borderId="22" xfId="0" applyNumberFormat="1" applyFont="1" applyFill="1" applyBorder="1" applyAlignment="1">
      <alignment horizontal="right" vertical="center"/>
    </xf>
    <xf numFmtId="165" fontId="10" fillId="4" borderId="4" xfId="0" applyNumberFormat="1" applyFont="1" applyFill="1" applyBorder="1" applyAlignment="1">
      <alignment horizontal="right" vertical="center"/>
    </xf>
    <xf numFmtId="165" fontId="10" fillId="4" borderId="12" xfId="0" applyNumberFormat="1" applyFont="1" applyFill="1" applyBorder="1" applyAlignment="1">
      <alignment horizontal="right" vertical="center"/>
    </xf>
    <xf numFmtId="165" fontId="16" fillId="4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horizontal="justify" vertical="center" wrapText="1"/>
    </xf>
    <xf numFmtId="164" fontId="14" fillId="2" borderId="11" xfId="1" applyNumberFormat="1" applyFont="1" applyFill="1" applyBorder="1" applyAlignment="1">
      <alignment horizontal="justify" vertical="center" wrapText="1"/>
    </xf>
    <xf numFmtId="164" fontId="6" fillId="5" borderId="11" xfId="4" applyNumberFormat="1" applyFont="1" applyFill="1" applyBorder="1" applyAlignment="1">
      <alignment horizontal="justify" vertical="center" wrapText="1"/>
    </xf>
    <xf numFmtId="164" fontId="6" fillId="5" borderId="16" xfId="6" applyNumberFormat="1" applyFont="1" applyFill="1" applyBorder="1" applyAlignment="1">
      <alignment horizontal="justify" vertical="center" wrapText="1"/>
    </xf>
    <xf numFmtId="165" fontId="10" fillId="4" borderId="1" xfId="0" applyNumberFormat="1" applyFont="1" applyFill="1" applyBorder="1" applyAlignment="1">
      <alignment horizontal="right" vertical="center"/>
    </xf>
    <xf numFmtId="164" fontId="6" fillId="2" borderId="11" xfId="8" applyNumberFormat="1" applyFont="1" applyFill="1" applyBorder="1" applyAlignment="1">
      <alignment horizontal="justify" vertical="center" wrapText="1"/>
    </xf>
    <xf numFmtId="165" fontId="15" fillId="5" borderId="12" xfId="0" applyNumberFormat="1" applyFont="1" applyFill="1" applyBorder="1" applyAlignment="1">
      <alignment horizontal="right" vertical="center"/>
    </xf>
    <xf numFmtId="165" fontId="14" fillId="5" borderId="17" xfId="0" applyNumberFormat="1" applyFont="1" applyFill="1" applyBorder="1" applyAlignment="1">
      <alignment horizontal="right" vertical="center"/>
    </xf>
    <xf numFmtId="165" fontId="16" fillId="5" borderId="2" xfId="0" applyNumberFormat="1" applyFont="1" applyFill="1" applyBorder="1" applyAlignment="1">
      <alignment horizontal="right" vertical="center"/>
    </xf>
    <xf numFmtId="0" fontId="17" fillId="5" borderId="3" xfId="0" applyFont="1" applyFill="1" applyBorder="1" applyAlignment="1">
      <alignment vertical="center"/>
    </xf>
    <xf numFmtId="165" fontId="14" fillId="5" borderId="14" xfId="0" applyNumberFormat="1" applyFont="1" applyFill="1" applyBorder="1" applyAlignment="1">
      <alignment horizontal="right" vertical="center"/>
    </xf>
    <xf numFmtId="0" fontId="17" fillId="5" borderId="14" xfId="0" applyFont="1" applyFill="1" applyBorder="1" applyAlignment="1">
      <alignment vertical="center"/>
    </xf>
    <xf numFmtId="165" fontId="14" fillId="5" borderId="15" xfId="0" applyNumberFormat="1" applyFont="1" applyFill="1" applyBorder="1" applyAlignment="1">
      <alignment horizontal="right" vertical="center"/>
    </xf>
    <xf numFmtId="0" fontId="20" fillId="0" borderId="0" xfId="0" applyFont="1"/>
    <xf numFmtId="0" fontId="21" fillId="0" borderId="0" xfId="0" applyFont="1"/>
    <xf numFmtId="165" fontId="16" fillId="5" borderId="3" xfId="0" applyNumberFormat="1" applyFont="1" applyFill="1" applyBorder="1" applyAlignment="1">
      <alignment horizontal="right" vertical="center"/>
    </xf>
    <xf numFmtId="49" fontId="8" fillId="5" borderId="2" xfId="0" applyNumberFormat="1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49" fontId="8" fillId="5" borderId="14" xfId="0" applyNumberFormat="1" applyFont="1" applyFill="1" applyBorder="1" applyAlignment="1">
      <alignment horizontal="center" vertical="center" wrapText="1"/>
    </xf>
    <xf numFmtId="0" fontId="6" fillId="2" borderId="11" xfId="3" applyNumberFormat="1" applyFont="1" applyFill="1" applyBorder="1" applyAlignment="1">
      <alignment vertical="center" wrapText="1"/>
    </xf>
    <xf numFmtId="0" fontId="6" fillId="2" borderId="11" xfId="1" applyNumberFormat="1" applyFont="1" applyFill="1" applyBorder="1" applyAlignment="1">
      <alignment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2 2" xfId="2"/>
    <cellStyle name="Обычный 2 3" xfId="5"/>
    <cellStyle name="Обычный 2 4" xfId="7"/>
    <cellStyle name="Обычный 2 5" xfId="9"/>
    <cellStyle name="Обычный 3" xfId="3"/>
    <cellStyle name="Обычный 4" xfId="4"/>
    <cellStyle name="Обычный 5" xfId="6"/>
    <cellStyle name="Обычный 6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AP109"/>
  <sheetViews>
    <sheetView showGridLines="0" tabSelected="1" zoomScale="69" zoomScaleNormal="69" workbookViewId="0">
      <selection activeCell="X110" sqref="A1:Y110"/>
    </sheetView>
  </sheetViews>
  <sheetFormatPr defaultRowHeight="10.15" customHeight="1"/>
  <cols>
    <col min="1" max="1" width="81.7109375" customWidth="1"/>
    <col min="2" max="2" width="5.42578125" customWidth="1"/>
    <col min="3" max="3" width="4.7109375" customWidth="1"/>
    <col min="4" max="4" width="15.85546875" bestFit="1" customWidth="1"/>
    <col min="5" max="18" width="0" hidden="1" customWidth="1"/>
    <col min="19" max="19" width="6.85546875" customWidth="1"/>
    <col min="20" max="20" width="21" customWidth="1"/>
    <col min="21" max="21" width="8" hidden="1" customWidth="1"/>
    <col min="22" max="22" width="13" hidden="1" customWidth="1"/>
    <col min="23" max="23" width="16.85546875" customWidth="1"/>
    <col min="24" max="24" width="18.5703125" customWidth="1"/>
    <col min="25" max="25" width="8" hidden="1" customWidth="1"/>
    <col min="26" max="26" width="0" hidden="1" customWidth="1"/>
    <col min="27" max="28" width="9.140625" style="26"/>
    <col min="29" max="29" width="13" style="26" hidden="1" customWidth="1"/>
    <col min="30" max="31" width="0" style="26" hidden="1" customWidth="1"/>
    <col min="32" max="42" width="9.140625" style="26"/>
  </cols>
  <sheetData>
    <row r="2" spans="1:42" ht="16.7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1"/>
      <c r="U2" s="1"/>
      <c r="V2" s="1"/>
      <c r="W2" s="1"/>
      <c r="X2" s="1" t="s">
        <v>158</v>
      </c>
      <c r="Y2" s="1"/>
    </row>
    <row r="3" spans="1:42" ht="16.7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1"/>
      <c r="U3" s="1"/>
      <c r="V3" s="1"/>
      <c r="W3" s="1"/>
      <c r="X3" s="1" t="s">
        <v>152</v>
      </c>
      <c r="Y3" s="1"/>
    </row>
    <row r="4" spans="1:42" ht="16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1"/>
      <c r="W4" s="1"/>
      <c r="X4" s="1" t="s">
        <v>0</v>
      </c>
      <c r="Y4" s="1"/>
    </row>
    <row r="5" spans="1:42" ht="16.7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1"/>
      <c r="W5" s="1"/>
      <c r="X5" s="1" t="s">
        <v>1</v>
      </c>
      <c r="Y5" s="1"/>
    </row>
    <row r="6" spans="1:42" ht="16.7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"/>
      <c r="U6" s="1"/>
      <c r="V6" s="1"/>
      <c r="W6" s="1"/>
      <c r="X6" s="1" t="s">
        <v>160</v>
      </c>
      <c r="Y6" s="1"/>
    </row>
    <row r="7" spans="1:42" ht="16.7" customHeight="1">
      <c r="A7" s="2"/>
      <c r="B7" s="2"/>
      <c r="C7" s="2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22"/>
      <c r="V7" s="22"/>
      <c r="W7" s="22"/>
      <c r="X7" s="22" t="s">
        <v>179</v>
      </c>
      <c r="Y7" s="1"/>
    </row>
    <row r="8" spans="1:42" ht="12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1"/>
      <c r="U8" s="1"/>
      <c r="V8" s="1"/>
      <c r="W8" s="1"/>
      <c r="X8" s="1"/>
      <c r="Y8" s="1"/>
    </row>
    <row r="9" spans="1:42" ht="78.75" customHeight="1">
      <c r="A9" s="127" t="s">
        <v>161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42" ht="8.25" customHeight="1"/>
    <row r="11" spans="1:42" ht="19.5" customHeight="1" thickBo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28" t="s">
        <v>2</v>
      </c>
      <c r="X11" s="128"/>
      <c r="Y11" s="3"/>
    </row>
    <row r="12" spans="1:42" ht="15" customHeight="1">
      <c r="A12" s="129" t="s">
        <v>12</v>
      </c>
      <c r="B12" s="123" t="s">
        <v>8</v>
      </c>
      <c r="C12" s="123" t="s">
        <v>9</v>
      </c>
      <c r="D12" s="123" t="s">
        <v>10</v>
      </c>
      <c r="E12" s="123" t="s">
        <v>10</v>
      </c>
      <c r="F12" s="123" t="s">
        <v>10</v>
      </c>
      <c r="G12" s="123" t="s">
        <v>10</v>
      </c>
      <c r="H12" s="123" t="s">
        <v>10</v>
      </c>
      <c r="I12" s="123" t="s">
        <v>10</v>
      </c>
      <c r="J12" s="123" t="s">
        <v>10</v>
      </c>
      <c r="K12" s="123" t="s">
        <v>10</v>
      </c>
      <c r="L12" s="123" t="s">
        <v>10</v>
      </c>
      <c r="M12" s="123" t="s">
        <v>10</v>
      </c>
      <c r="N12" s="123" t="s">
        <v>10</v>
      </c>
      <c r="O12" s="123" t="s">
        <v>10</v>
      </c>
      <c r="P12" s="123" t="s">
        <v>10</v>
      </c>
      <c r="Q12" s="123" t="s">
        <v>10</v>
      </c>
      <c r="R12" s="123" t="s">
        <v>10</v>
      </c>
      <c r="S12" s="123" t="s">
        <v>11</v>
      </c>
      <c r="T12" s="123" t="s">
        <v>162</v>
      </c>
      <c r="U12" s="123" t="s">
        <v>85</v>
      </c>
      <c r="V12" s="123" t="s">
        <v>86</v>
      </c>
      <c r="W12" s="123" t="s">
        <v>88</v>
      </c>
      <c r="X12" s="124"/>
      <c r="Y12" s="125" t="s">
        <v>3</v>
      </c>
    </row>
    <row r="13" spans="1:42" ht="15" customHeight="1">
      <c r="A13" s="130"/>
      <c r="B13" s="131" t="s">
        <v>4</v>
      </c>
      <c r="C13" s="131" t="s">
        <v>5</v>
      </c>
      <c r="D13" s="131" t="s">
        <v>6</v>
      </c>
      <c r="E13" s="131" t="s">
        <v>6</v>
      </c>
      <c r="F13" s="131" t="s">
        <v>6</v>
      </c>
      <c r="G13" s="131" t="s">
        <v>6</v>
      </c>
      <c r="H13" s="131" t="s">
        <v>6</v>
      </c>
      <c r="I13" s="131" t="s">
        <v>6</v>
      </c>
      <c r="J13" s="131" t="s">
        <v>6</v>
      </c>
      <c r="K13" s="131" t="s">
        <v>6</v>
      </c>
      <c r="L13" s="131" t="s">
        <v>6</v>
      </c>
      <c r="M13" s="131" t="s">
        <v>6</v>
      </c>
      <c r="N13" s="131" t="s">
        <v>6</v>
      </c>
      <c r="O13" s="131" t="s">
        <v>6</v>
      </c>
      <c r="P13" s="131" t="s">
        <v>6</v>
      </c>
      <c r="Q13" s="131" t="s">
        <v>6</v>
      </c>
      <c r="R13" s="131" t="s">
        <v>6</v>
      </c>
      <c r="S13" s="131" t="s">
        <v>7</v>
      </c>
      <c r="T13" s="131"/>
      <c r="U13" s="131"/>
      <c r="V13" s="131"/>
      <c r="W13" s="101" t="s">
        <v>156</v>
      </c>
      <c r="X13" s="30" t="s">
        <v>163</v>
      </c>
      <c r="Y13" s="126"/>
    </row>
    <row r="14" spans="1:42" ht="15" hidden="1" customHeight="1">
      <c r="A14" s="3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32"/>
      <c r="Y14" s="16"/>
    </row>
    <row r="15" spans="1:42" ht="25.5" customHeight="1" thickBot="1">
      <c r="A15" s="40" t="s">
        <v>13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>
        <f>T16+T43+T47+T52+T58+T83+T86+T90+T93</f>
        <v>44437</v>
      </c>
      <c r="U15" s="42">
        <f>U16+U43+U47+U52+U58+U83+U86+U90+U93</f>
        <v>21608</v>
      </c>
      <c r="V15" s="42">
        <f>V16+V43+V47+V52+V58+V83+V86+V90+V93</f>
        <v>21608</v>
      </c>
      <c r="W15" s="43">
        <f>W16+W43+W47+W52+W58+W83+W86+W90+W93</f>
        <v>39601</v>
      </c>
      <c r="X15" s="43">
        <f>X16+X43+X47+X52+X58+X83+X86+X90+X93</f>
        <v>38479.600000000006</v>
      </c>
      <c r="Y15" s="12"/>
      <c r="Z15" s="8">
        <f>T16+T43+T47+T52+T58+T86+T90+T93</f>
        <v>44387</v>
      </c>
    </row>
    <row r="16" spans="1:42" s="24" customFormat="1" ht="24.75" customHeight="1" thickBot="1">
      <c r="A16" s="46" t="s">
        <v>14</v>
      </c>
      <c r="B16" s="47" t="s">
        <v>15</v>
      </c>
      <c r="C16" s="47" t="s">
        <v>16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8">
        <f>T17+T28+T30+T32+T26</f>
        <v>18626.399999999998</v>
      </c>
      <c r="U16" s="48">
        <f t="shared" ref="U16:Z16" si="0">U17+U28+U30+U32+U26</f>
        <v>12999.099999999999</v>
      </c>
      <c r="V16" s="48">
        <f t="shared" si="0"/>
        <v>12999.099999999999</v>
      </c>
      <c r="W16" s="48">
        <f t="shared" si="0"/>
        <v>17525.100000000002</v>
      </c>
      <c r="X16" s="48">
        <f t="shared" si="0"/>
        <v>18705.550000000003</v>
      </c>
      <c r="Y16" s="48" t="e">
        <f t="shared" si="0"/>
        <v>#REF!</v>
      </c>
      <c r="Z16" s="48" t="e">
        <f t="shared" si="0"/>
        <v>#REF!</v>
      </c>
      <c r="AA16" s="27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</row>
    <row r="17" spans="1:42" ht="63" customHeight="1">
      <c r="A17" s="44" t="s">
        <v>17</v>
      </c>
      <c r="B17" s="45" t="s">
        <v>15</v>
      </c>
      <c r="C17" s="45" t="s">
        <v>18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64">
        <f>T18+T19+T20+T21+T22+T23+T24+T25</f>
        <v>17418.099999999999</v>
      </c>
      <c r="U17" s="64">
        <f t="shared" ref="U17:X17" si="1">U18+U19+U20+U21+U22+U23+U24+U25</f>
        <v>11326.499999999998</v>
      </c>
      <c r="V17" s="64">
        <f t="shared" si="1"/>
        <v>11326.499999999998</v>
      </c>
      <c r="W17" s="64">
        <f t="shared" ref="W17" si="2">W18+W19+W20+W21+W22+W23+W24+W25</f>
        <v>15574.650000000001</v>
      </c>
      <c r="X17" s="64">
        <f t="shared" si="1"/>
        <v>15973.550000000001</v>
      </c>
      <c r="Y17" s="13"/>
      <c r="Z17" s="8">
        <f>T18+T19+T20+T21+T22+T23+T24</f>
        <v>17343.8</v>
      </c>
      <c r="AA17" s="27"/>
    </row>
    <row r="18" spans="1:42" ht="124.5" customHeight="1">
      <c r="A18" s="33" t="s">
        <v>19</v>
      </c>
      <c r="B18" s="6" t="s">
        <v>15</v>
      </c>
      <c r="C18" s="6" t="s">
        <v>18</v>
      </c>
      <c r="D18" s="6" t="s">
        <v>91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 t="s">
        <v>20</v>
      </c>
      <c r="T18" s="68">
        <v>20</v>
      </c>
      <c r="U18" s="68">
        <v>20</v>
      </c>
      <c r="V18" s="68">
        <v>20</v>
      </c>
      <c r="W18" s="68">
        <v>20</v>
      </c>
      <c r="X18" s="68">
        <v>20</v>
      </c>
      <c r="Y18" s="13"/>
    </row>
    <row r="19" spans="1:42" ht="97.5" customHeight="1">
      <c r="A19" s="33" t="s">
        <v>21</v>
      </c>
      <c r="B19" s="6" t="s">
        <v>15</v>
      </c>
      <c r="C19" s="6" t="s">
        <v>18</v>
      </c>
      <c r="D19" s="6" t="s">
        <v>92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 t="s">
        <v>22</v>
      </c>
      <c r="T19" s="68">
        <v>13620.9</v>
      </c>
      <c r="U19" s="68">
        <f t="shared" ref="U19:V19" si="3">7669.9+316.4+21.4+632.8+2603+6.5</f>
        <v>11249.999999999998</v>
      </c>
      <c r="V19" s="68">
        <f t="shared" si="3"/>
        <v>11249.999999999998</v>
      </c>
      <c r="W19" s="68">
        <v>13723.85</v>
      </c>
      <c r="X19" s="68">
        <v>14113.85</v>
      </c>
      <c r="Y19" s="59">
        <f t="shared" ref="Y19:Z19" si="4">7669.9+316.4+632.8+2603</f>
        <v>11222.099999999999</v>
      </c>
      <c r="Z19" s="59">
        <f t="shared" si="4"/>
        <v>11222.099999999999</v>
      </c>
    </row>
    <row r="20" spans="1:42" ht="93" customHeight="1">
      <c r="A20" s="33" t="s">
        <v>23</v>
      </c>
      <c r="B20" s="6" t="s">
        <v>15</v>
      </c>
      <c r="C20" s="6" t="s">
        <v>18</v>
      </c>
      <c r="D20" s="6" t="s">
        <v>93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 t="s">
        <v>20</v>
      </c>
      <c r="T20" s="68">
        <v>3634.7</v>
      </c>
      <c r="U20" s="68"/>
      <c r="V20" s="68"/>
      <c r="W20" s="72">
        <v>1555.4</v>
      </c>
      <c r="X20" s="72">
        <v>1564.3</v>
      </c>
      <c r="Y20" s="13"/>
    </row>
    <row r="21" spans="1:42" ht="99" customHeight="1">
      <c r="A21" s="33" t="s">
        <v>24</v>
      </c>
      <c r="B21" s="6" t="s">
        <v>15</v>
      </c>
      <c r="C21" s="6" t="s">
        <v>18</v>
      </c>
      <c r="D21" s="6" t="s">
        <v>93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 t="s">
        <v>25</v>
      </c>
      <c r="T21" s="68">
        <v>0</v>
      </c>
      <c r="U21" s="68"/>
      <c r="V21" s="68"/>
      <c r="W21" s="72">
        <v>192.2</v>
      </c>
      <c r="X21" s="72">
        <v>192.2</v>
      </c>
      <c r="Y21" s="13"/>
    </row>
    <row r="22" spans="1:42" ht="93" customHeight="1">
      <c r="A22" s="33" t="s">
        <v>26</v>
      </c>
      <c r="B22" s="6" t="s">
        <v>15</v>
      </c>
      <c r="C22" s="6" t="s">
        <v>18</v>
      </c>
      <c r="D22" s="6" t="s">
        <v>93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 t="s">
        <v>27</v>
      </c>
      <c r="T22" s="68">
        <v>18</v>
      </c>
      <c r="U22" s="68">
        <v>3</v>
      </c>
      <c r="V22" s="68">
        <v>3</v>
      </c>
      <c r="W22" s="72">
        <f>3+30</f>
        <v>33</v>
      </c>
      <c r="X22" s="72">
        <f>3+30</f>
        <v>33</v>
      </c>
      <c r="Y22" s="13"/>
    </row>
    <row r="23" spans="1:42" ht="98.25" customHeight="1">
      <c r="A23" s="33" t="s">
        <v>28</v>
      </c>
      <c r="B23" s="6" t="s">
        <v>15</v>
      </c>
      <c r="C23" s="6" t="s">
        <v>18</v>
      </c>
      <c r="D23" s="6" t="s">
        <v>94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 t="s">
        <v>20</v>
      </c>
      <c r="T23" s="68">
        <v>50</v>
      </c>
      <c r="U23" s="68"/>
      <c r="V23" s="68"/>
      <c r="W23" s="72">
        <v>50</v>
      </c>
      <c r="X23" s="72">
        <v>50</v>
      </c>
      <c r="Y23" s="13"/>
    </row>
    <row r="24" spans="1:42" ht="113.25" customHeight="1">
      <c r="A24" s="33" t="s">
        <v>29</v>
      </c>
      <c r="B24" s="6" t="s">
        <v>15</v>
      </c>
      <c r="C24" s="6" t="s">
        <v>18</v>
      </c>
      <c r="D24" s="6" t="s">
        <v>95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 t="s">
        <v>20</v>
      </c>
      <c r="T24" s="68">
        <v>0.2</v>
      </c>
      <c r="U24" s="68"/>
      <c r="V24" s="68"/>
      <c r="W24" s="72">
        <v>0.2</v>
      </c>
      <c r="X24" s="72">
        <v>0.2</v>
      </c>
      <c r="Y24" s="13"/>
    </row>
    <row r="25" spans="1:42" ht="49.5" customHeight="1">
      <c r="A25" s="35" t="s">
        <v>104</v>
      </c>
      <c r="B25" s="6" t="s">
        <v>15</v>
      </c>
      <c r="C25" s="20" t="s">
        <v>18</v>
      </c>
      <c r="D25" s="6" t="s">
        <v>105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 t="s">
        <v>43</v>
      </c>
      <c r="T25" s="68">
        <v>74.3</v>
      </c>
      <c r="U25" s="68">
        <v>53.5</v>
      </c>
      <c r="V25" s="68">
        <v>53.5</v>
      </c>
      <c r="W25" s="72">
        <v>0</v>
      </c>
      <c r="X25" s="72">
        <v>0</v>
      </c>
      <c r="Y25" s="18">
        <v>53.5</v>
      </c>
      <c r="Z25" s="7">
        <v>53.5</v>
      </c>
    </row>
    <row r="26" spans="1:42" ht="44.25" customHeight="1">
      <c r="A26" s="75" t="s">
        <v>148</v>
      </c>
      <c r="B26" s="76" t="s">
        <v>15</v>
      </c>
      <c r="C26" s="76" t="s">
        <v>147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93">
        <f>T27</f>
        <v>172.1</v>
      </c>
      <c r="U26" s="93">
        <f t="shared" ref="U26:X26" si="5">U27</f>
        <v>114.6</v>
      </c>
      <c r="V26" s="93">
        <f t="shared" si="5"/>
        <v>114.6</v>
      </c>
      <c r="W26" s="93">
        <f t="shared" si="5"/>
        <v>0</v>
      </c>
      <c r="X26" s="93">
        <f t="shared" si="5"/>
        <v>0</v>
      </c>
      <c r="Y26" s="13"/>
    </row>
    <row r="27" spans="1:42" s="5" customFormat="1" ht="49.5" customHeight="1">
      <c r="A27" s="69" t="s">
        <v>42</v>
      </c>
      <c r="B27" s="6" t="s">
        <v>15</v>
      </c>
      <c r="C27" s="20" t="s">
        <v>147</v>
      </c>
      <c r="D27" s="6" t="s">
        <v>106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 t="s">
        <v>43</v>
      </c>
      <c r="T27" s="68">
        <v>172.1</v>
      </c>
      <c r="U27" s="68">
        <v>114.6</v>
      </c>
      <c r="V27" s="68">
        <v>114.6</v>
      </c>
      <c r="W27" s="72"/>
      <c r="X27" s="72"/>
      <c r="Y27" s="13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</row>
    <row r="28" spans="1:42" ht="21.75" customHeight="1">
      <c r="A28" s="34" t="s">
        <v>89</v>
      </c>
      <c r="B28" s="76" t="s">
        <v>15</v>
      </c>
      <c r="C28" s="76" t="s">
        <v>68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93">
        <f>T29</f>
        <v>100</v>
      </c>
      <c r="U28" s="93">
        <f t="shared" ref="U28:X28" si="6">U29</f>
        <v>0</v>
      </c>
      <c r="V28" s="93">
        <f t="shared" si="6"/>
        <v>0</v>
      </c>
      <c r="W28" s="108">
        <f t="shared" si="6"/>
        <v>0</v>
      </c>
      <c r="X28" s="108">
        <f t="shared" si="6"/>
        <v>0</v>
      </c>
      <c r="Y28" s="13"/>
    </row>
    <row r="29" spans="1:42" ht="33" customHeight="1">
      <c r="A29" s="69" t="s">
        <v>173</v>
      </c>
      <c r="B29" s="6" t="s">
        <v>15</v>
      </c>
      <c r="C29" s="6" t="s">
        <v>68</v>
      </c>
      <c r="D29" s="6" t="s">
        <v>96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 t="s">
        <v>90</v>
      </c>
      <c r="T29" s="68">
        <v>100</v>
      </c>
      <c r="U29" s="68"/>
      <c r="V29" s="68"/>
      <c r="W29" s="72">
        <v>0</v>
      </c>
      <c r="X29" s="72">
        <v>0</v>
      </c>
      <c r="Y29" s="13"/>
    </row>
    <row r="30" spans="1:42" ht="16.7" customHeight="1">
      <c r="A30" s="34" t="s">
        <v>30</v>
      </c>
      <c r="B30" s="76" t="s">
        <v>15</v>
      </c>
      <c r="C30" s="76" t="s">
        <v>31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93">
        <v>50</v>
      </c>
      <c r="U30" s="93"/>
      <c r="V30" s="93"/>
      <c r="W30" s="108">
        <v>50</v>
      </c>
      <c r="X30" s="108">
        <v>50</v>
      </c>
      <c r="Y30" s="13"/>
    </row>
    <row r="31" spans="1:42" ht="31.5" customHeight="1">
      <c r="A31" s="35" t="s">
        <v>32</v>
      </c>
      <c r="B31" s="6" t="s">
        <v>15</v>
      </c>
      <c r="C31" s="6" t="s">
        <v>31</v>
      </c>
      <c r="D31" s="6" t="s">
        <v>97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 t="s">
        <v>33</v>
      </c>
      <c r="T31" s="68">
        <v>50</v>
      </c>
      <c r="U31" s="68">
        <v>50</v>
      </c>
      <c r="V31" s="68">
        <v>50</v>
      </c>
      <c r="W31" s="72">
        <v>50</v>
      </c>
      <c r="X31" s="72">
        <v>50</v>
      </c>
      <c r="Y31" s="13"/>
    </row>
    <row r="32" spans="1:42" ht="19.5" customHeight="1">
      <c r="A32" s="34" t="s">
        <v>34</v>
      </c>
      <c r="B32" s="76" t="s">
        <v>15</v>
      </c>
      <c r="C32" s="76" t="s">
        <v>35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93">
        <f>SUM(T33:T42)</f>
        <v>886.2</v>
      </c>
      <c r="U32" s="93">
        <f t="shared" ref="U32:X32" si="7">SUM(U33:U42)</f>
        <v>1558</v>
      </c>
      <c r="V32" s="93">
        <f t="shared" si="7"/>
        <v>1558</v>
      </c>
      <c r="W32" s="93">
        <f t="shared" si="7"/>
        <v>1900.45</v>
      </c>
      <c r="X32" s="93">
        <f t="shared" si="7"/>
        <v>2682</v>
      </c>
      <c r="Y32" s="17" t="e">
        <f>Y33+Y34+Y35+Y38+Y39+#REF!+Y40+Y25+Y27+Y42</f>
        <v>#REF!</v>
      </c>
      <c r="Z32" s="11" t="e">
        <f>Z33+Z34+Z35+Z38+Z39+#REF!+Z40+Z25+Z27+Z42</f>
        <v>#REF!</v>
      </c>
      <c r="AA32" s="27"/>
    </row>
    <row r="33" spans="1:26" ht="95.25" customHeight="1">
      <c r="A33" s="33" t="s">
        <v>36</v>
      </c>
      <c r="B33" s="6" t="s">
        <v>15</v>
      </c>
      <c r="C33" s="6" t="s">
        <v>35</v>
      </c>
      <c r="D33" s="6" t="s">
        <v>98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 t="s">
        <v>20</v>
      </c>
      <c r="T33" s="68">
        <v>20</v>
      </c>
      <c r="U33" s="68">
        <v>20</v>
      </c>
      <c r="V33" s="68">
        <v>20</v>
      </c>
      <c r="W33" s="72">
        <v>20</v>
      </c>
      <c r="X33" s="72">
        <v>20</v>
      </c>
      <c r="Y33" s="13"/>
    </row>
    <row r="34" spans="1:26" ht="113.25" customHeight="1">
      <c r="A34" s="33" t="s">
        <v>37</v>
      </c>
      <c r="B34" s="6" t="s">
        <v>15</v>
      </c>
      <c r="C34" s="6" t="s">
        <v>35</v>
      </c>
      <c r="D34" s="6" t="s">
        <v>99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 t="s">
        <v>20</v>
      </c>
      <c r="T34" s="68">
        <v>100</v>
      </c>
      <c r="U34" s="68">
        <v>200</v>
      </c>
      <c r="V34" s="68">
        <v>200</v>
      </c>
      <c r="W34" s="68">
        <v>200</v>
      </c>
      <c r="X34" s="68">
        <v>200</v>
      </c>
      <c r="Y34" s="13"/>
    </row>
    <row r="35" spans="1:26" ht="91.5" customHeight="1">
      <c r="A35" s="77" t="s">
        <v>38</v>
      </c>
      <c r="B35" s="73" t="s">
        <v>15</v>
      </c>
      <c r="C35" s="73" t="s">
        <v>35</v>
      </c>
      <c r="D35" s="73" t="s">
        <v>100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 t="s">
        <v>27</v>
      </c>
      <c r="T35" s="68">
        <v>240</v>
      </c>
      <c r="U35" s="68">
        <v>900</v>
      </c>
      <c r="V35" s="68">
        <v>900</v>
      </c>
      <c r="W35" s="68">
        <v>252.45</v>
      </c>
      <c r="X35" s="68">
        <v>100</v>
      </c>
      <c r="Y35" s="13"/>
    </row>
    <row r="36" spans="1:26" ht="39" hidden="1" customHeight="1">
      <c r="A36" s="77" t="s">
        <v>145</v>
      </c>
      <c r="B36" s="73" t="s">
        <v>15</v>
      </c>
      <c r="C36" s="73" t="s">
        <v>35</v>
      </c>
      <c r="D36" s="73" t="s">
        <v>153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 t="s">
        <v>154</v>
      </c>
      <c r="T36" s="68">
        <v>0</v>
      </c>
      <c r="U36" s="68"/>
      <c r="V36" s="68"/>
      <c r="W36" s="72">
        <v>0</v>
      </c>
      <c r="X36" s="72">
        <v>0</v>
      </c>
      <c r="Y36" s="13"/>
    </row>
    <row r="37" spans="1:26" ht="39" hidden="1" customHeight="1">
      <c r="A37" s="77" t="s">
        <v>145</v>
      </c>
      <c r="B37" s="73" t="s">
        <v>15</v>
      </c>
      <c r="C37" s="73" t="s">
        <v>35</v>
      </c>
      <c r="D37" s="73" t="s">
        <v>155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 t="s">
        <v>27</v>
      </c>
      <c r="T37" s="68">
        <v>0</v>
      </c>
      <c r="U37" s="68"/>
      <c r="V37" s="68"/>
      <c r="W37" s="72"/>
      <c r="X37" s="72"/>
      <c r="Y37" s="13"/>
    </row>
    <row r="38" spans="1:26" ht="93.75" customHeight="1">
      <c r="A38" s="77" t="s">
        <v>39</v>
      </c>
      <c r="B38" s="73" t="s">
        <v>15</v>
      </c>
      <c r="C38" s="73" t="s">
        <v>35</v>
      </c>
      <c r="D38" s="73" t="s">
        <v>101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 t="s">
        <v>20</v>
      </c>
      <c r="T38" s="68">
        <v>168</v>
      </c>
      <c r="U38" s="68">
        <v>168</v>
      </c>
      <c r="V38" s="68">
        <v>168</v>
      </c>
      <c r="W38" s="72">
        <v>168</v>
      </c>
      <c r="X38" s="72">
        <v>168</v>
      </c>
      <c r="Y38" s="13"/>
    </row>
    <row r="39" spans="1:26" ht="79.5" customHeight="1">
      <c r="A39" s="77" t="s">
        <v>40</v>
      </c>
      <c r="B39" s="73" t="s">
        <v>15</v>
      </c>
      <c r="C39" s="73" t="s">
        <v>35</v>
      </c>
      <c r="D39" s="73" t="s">
        <v>102</v>
      </c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 t="s">
        <v>20</v>
      </c>
      <c r="T39" s="68">
        <v>90</v>
      </c>
      <c r="U39" s="68">
        <v>200</v>
      </c>
      <c r="V39" s="68">
        <v>200</v>
      </c>
      <c r="W39" s="68">
        <v>200</v>
      </c>
      <c r="X39" s="68">
        <v>200</v>
      </c>
      <c r="Y39" s="81">
        <v>200</v>
      </c>
      <c r="Z39" s="81">
        <v>200</v>
      </c>
    </row>
    <row r="40" spans="1:26" ht="51" customHeight="1">
      <c r="A40" s="78" t="s">
        <v>41</v>
      </c>
      <c r="B40" s="73" t="s">
        <v>15</v>
      </c>
      <c r="C40" s="73" t="s">
        <v>35</v>
      </c>
      <c r="D40" s="73" t="s">
        <v>103</v>
      </c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 t="s">
        <v>27</v>
      </c>
      <c r="T40" s="68">
        <v>70</v>
      </c>
      <c r="U40" s="68">
        <v>70</v>
      </c>
      <c r="V40" s="68">
        <v>70</v>
      </c>
      <c r="W40" s="72">
        <v>70</v>
      </c>
      <c r="X40" s="72">
        <v>70</v>
      </c>
      <c r="Y40" s="13"/>
    </row>
    <row r="41" spans="1:26" ht="112.5" customHeight="1">
      <c r="A41" s="103" t="s">
        <v>164</v>
      </c>
      <c r="B41" s="73" t="s">
        <v>15</v>
      </c>
      <c r="C41" s="73" t="s">
        <v>35</v>
      </c>
      <c r="D41" s="73" t="s">
        <v>165</v>
      </c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 t="s">
        <v>43</v>
      </c>
      <c r="T41" s="68">
        <v>198.2</v>
      </c>
      <c r="U41" s="68">
        <f t="shared" ref="U41:X41" si="8">11.6-11.6</f>
        <v>0</v>
      </c>
      <c r="V41" s="68">
        <f t="shared" si="8"/>
        <v>0</v>
      </c>
      <c r="W41" s="68">
        <f t="shared" si="8"/>
        <v>0</v>
      </c>
      <c r="X41" s="68">
        <f t="shared" si="8"/>
        <v>0</v>
      </c>
      <c r="Y41" s="13"/>
    </row>
    <row r="42" spans="1:26" ht="51" customHeight="1" thickBot="1">
      <c r="A42" s="79" t="s">
        <v>131</v>
      </c>
      <c r="B42" s="80" t="s">
        <v>15</v>
      </c>
      <c r="C42" s="80" t="s">
        <v>35</v>
      </c>
      <c r="D42" s="80" t="s">
        <v>107</v>
      </c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 t="s">
        <v>90</v>
      </c>
      <c r="T42" s="94"/>
      <c r="U42" s="117"/>
      <c r="V42" s="117"/>
      <c r="W42" s="109">
        <v>990</v>
      </c>
      <c r="X42" s="109">
        <v>1924</v>
      </c>
      <c r="Y42" s="12"/>
    </row>
    <row r="43" spans="1:26" ht="20.25" customHeight="1" thickBot="1">
      <c r="A43" s="52" t="s">
        <v>44</v>
      </c>
      <c r="B43" s="53" t="s">
        <v>45</v>
      </c>
      <c r="C43" s="53" t="s">
        <v>16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96">
        <f>T44</f>
        <v>971.8</v>
      </c>
      <c r="U43" s="96">
        <f t="shared" ref="U43:X43" si="9">U44</f>
        <v>652.29999999999995</v>
      </c>
      <c r="V43" s="96">
        <f t="shared" si="9"/>
        <v>652.29999999999995</v>
      </c>
      <c r="W43" s="96">
        <f t="shared" si="9"/>
        <v>989.2</v>
      </c>
      <c r="X43" s="96">
        <f t="shared" si="9"/>
        <v>0</v>
      </c>
      <c r="Y43" s="13"/>
    </row>
    <row r="44" spans="1:26" ht="21" customHeight="1">
      <c r="A44" s="50" t="s">
        <v>46</v>
      </c>
      <c r="B44" s="51" t="s">
        <v>45</v>
      </c>
      <c r="C44" s="51" t="s">
        <v>47</v>
      </c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61">
        <f>T45+T46</f>
        <v>971.8</v>
      </c>
      <c r="U44" s="61">
        <f t="shared" ref="U44:V44" si="10">U45+U46</f>
        <v>652.29999999999995</v>
      </c>
      <c r="V44" s="61">
        <f t="shared" si="10"/>
        <v>652.29999999999995</v>
      </c>
      <c r="W44" s="61">
        <f>W45+W46</f>
        <v>989.2</v>
      </c>
      <c r="X44" s="61">
        <f>X45+X46</f>
        <v>0</v>
      </c>
      <c r="Y44" s="18">
        <f t="shared" ref="Y44" si="11">Y45+Y46</f>
        <v>0</v>
      </c>
      <c r="Z44" s="7">
        <f t="shared" ref="Z44" si="12">Z45+Z46</f>
        <v>0</v>
      </c>
    </row>
    <row r="45" spans="1:26" ht="68.25" customHeight="1">
      <c r="A45" s="121" t="s">
        <v>177</v>
      </c>
      <c r="B45" s="6" t="s">
        <v>45</v>
      </c>
      <c r="C45" s="6" t="s">
        <v>47</v>
      </c>
      <c r="D45" s="6" t="s">
        <v>108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 t="s">
        <v>22</v>
      </c>
      <c r="T45" s="68">
        <v>910</v>
      </c>
      <c r="U45" s="68">
        <v>648.4</v>
      </c>
      <c r="V45" s="68">
        <v>648.4</v>
      </c>
      <c r="W45" s="72">
        <v>920</v>
      </c>
      <c r="X45" s="72">
        <v>0</v>
      </c>
      <c r="Y45" s="13"/>
    </row>
    <row r="46" spans="1:26" ht="68.25" customHeight="1" thickBot="1">
      <c r="A46" s="122" t="s">
        <v>178</v>
      </c>
      <c r="B46" s="49" t="s">
        <v>45</v>
      </c>
      <c r="C46" s="49" t="s">
        <v>47</v>
      </c>
      <c r="D46" s="49" t="s">
        <v>108</v>
      </c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62" t="s">
        <v>20</v>
      </c>
      <c r="T46" s="94">
        <v>61.8</v>
      </c>
      <c r="U46" s="94">
        <v>3.9</v>
      </c>
      <c r="V46" s="94">
        <v>3.9</v>
      </c>
      <c r="W46" s="109">
        <v>69.2</v>
      </c>
      <c r="X46" s="109">
        <v>0</v>
      </c>
      <c r="Y46" s="12"/>
    </row>
    <row r="47" spans="1:26" ht="32.25" customHeight="1" thickBot="1">
      <c r="A47" s="52" t="s">
        <v>48</v>
      </c>
      <c r="B47" s="53" t="s">
        <v>47</v>
      </c>
      <c r="C47" s="53" t="s">
        <v>16</v>
      </c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96">
        <f>T48</f>
        <v>1780</v>
      </c>
      <c r="U47" s="96">
        <f t="shared" ref="U47:X47" si="13">U48</f>
        <v>2338.6</v>
      </c>
      <c r="V47" s="96">
        <f t="shared" si="13"/>
        <v>2338.6</v>
      </c>
      <c r="W47" s="97">
        <f t="shared" si="13"/>
        <v>2353.6999999999998</v>
      </c>
      <c r="X47" s="97">
        <f t="shared" si="13"/>
        <v>2353.6999999999998</v>
      </c>
      <c r="Y47" s="13"/>
    </row>
    <row r="48" spans="1:26" ht="36.75" customHeight="1">
      <c r="A48" s="50" t="s">
        <v>49</v>
      </c>
      <c r="B48" s="51" t="s">
        <v>47</v>
      </c>
      <c r="C48" s="86" t="s">
        <v>16</v>
      </c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95">
        <f>T49+T50+T51</f>
        <v>1780</v>
      </c>
      <c r="U48" s="61">
        <f t="shared" ref="U48:X48" si="14">U49+U50+U51</f>
        <v>2338.6</v>
      </c>
      <c r="V48" s="61">
        <f t="shared" si="14"/>
        <v>2338.6</v>
      </c>
      <c r="W48" s="61">
        <f t="shared" ref="W48" si="15">W49+W50+W51</f>
        <v>2353.6999999999998</v>
      </c>
      <c r="X48" s="61">
        <f t="shared" si="14"/>
        <v>2353.6999999999998</v>
      </c>
      <c r="Y48" s="18">
        <f t="shared" ref="Y48" si="16">Y49+Y50</f>
        <v>0</v>
      </c>
      <c r="Z48" s="7">
        <f t="shared" ref="Z48" si="17">Z49+Z50</f>
        <v>0</v>
      </c>
    </row>
    <row r="49" spans="1:35" ht="93" customHeight="1">
      <c r="A49" s="33" t="s">
        <v>51</v>
      </c>
      <c r="B49" s="6" t="s">
        <v>47</v>
      </c>
      <c r="C49" s="20" t="s">
        <v>77</v>
      </c>
      <c r="D49" s="6" t="s">
        <v>109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 t="s">
        <v>20</v>
      </c>
      <c r="T49" s="68">
        <v>100</v>
      </c>
      <c r="U49" s="68">
        <v>155.6</v>
      </c>
      <c r="V49" s="68">
        <v>155.6</v>
      </c>
      <c r="W49" s="68">
        <v>150.69999999999999</v>
      </c>
      <c r="X49" s="68">
        <v>150.69999999999999</v>
      </c>
      <c r="Y49" s="13"/>
    </row>
    <row r="50" spans="1:35" ht="95.25" customHeight="1">
      <c r="A50" s="33" t="s">
        <v>52</v>
      </c>
      <c r="B50" s="6" t="s">
        <v>47</v>
      </c>
      <c r="C50" s="20" t="s">
        <v>151</v>
      </c>
      <c r="D50" s="6" t="s">
        <v>110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 t="s">
        <v>20</v>
      </c>
      <c r="T50" s="68">
        <v>1630</v>
      </c>
      <c r="U50" s="68">
        <v>2153</v>
      </c>
      <c r="V50" s="68">
        <v>2153</v>
      </c>
      <c r="W50" s="68">
        <v>2153</v>
      </c>
      <c r="X50" s="68">
        <v>2153</v>
      </c>
      <c r="Y50" s="12"/>
    </row>
    <row r="51" spans="1:35" ht="108.75" customHeight="1" thickBot="1">
      <c r="A51" s="36" t="s">
        <v>138</v>
      </c>
      <c r="B51" s="20" t="s">
        <v>47</v>
      </c>
      <c r="C51" s="20" t="s">
        <v>151</v>
      </c>
      <c r="D51" s="20" t="s">
        <v>150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20" t="s">
        <v>135</v>
      </c>
      <c r="T51" s="68">
        <v>50</v>
      </c>
      <c r="U51" s="68">
        <v>30</v>
      </c>
      <c r="V51" s="68">
        <v>30</v>
      </c>
      <c r="W51" s="68">
        <v>50</v>
      </c>
      <c r="X51" s="68">
        <v>50</v>
      </c>
      <c r="Y51" s="12"/>
    </row>
    <row r="52" spans="1:35" ht="20.25" customHeight="1" thickBot="1">
      <c r="A52" s="52" t="s">
        <v>53</v>
      </c>
      <c r="B52" s="53" t="s">
        <v>18</v>
      </c>
      <c r="C52" s="53" t="s">
        <v>16</v>
      </c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96">
        <f>T53+T55</f>
        <v>203.1</v>
      </c>
      <c r="U52" s="96">
        <f t="shared" ref="U52:X52" si="18">U53+U55</f>
        <v>1095.5</v>
      </c>
      <c r="V52" s="96">
        <f t="shared" si="18"/>
        <v>1095.5</v>
      </c>
      <c r="W52" s="97">
        <f t="shared" ref="W52" si="19">W53+W55</f>
        <v>203</v>
      </c>
      <c r="X52" s="97">
        <f t="shared" si="18"/>
        <v>203</v>
      </c>
      <c r="Y52" s="13"/>
    </row>
    <row r="53" spans="1:35" ht="23.25" hidden="1" customHeight="1">
      <c r="A53" s="55" t="s">
        <v>54</v>
      </c>
      <c r="B53" s="56" t="s">
        <v>18</v>
      </c>
      <c r="C53" s="56" t="s">
        <v>50</v>
      </c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14">
        <f>T54</f>
        <v>0</v>
      </c>
      <c r="U53" s="14">
        <f t="shared" ref="U53:V53" si="20">U54</f>
        <v>892.5</v>
      </c>
      <c r="V53" s="14">
        <f t="shared" si="20"/>
        <v>892.5</v>
      </c>
      <c r="W53" s="84">
        <f>W54</f>
        <v>0</v>
      </c>
      <c r="X53" s="84">
        <f>X54</f>
        <v>0</v>
      </c>
      <c r="Y53" s="29">
        <f t="shared" ref="Y53:Z53" si="21">Y54</f>
        <v>0</v>
      </c>
      <c r="Z53" s="14">
        <f t="shared" si="21"/>
        <v>0</v>
      </c>
    </row>
    <row r="54" spans="1:35" ht="86.25" hidden="1" customHeight="1">
      <c r="A54" s="33" t="s">
        <v>55</v>
      </c>
      <c r="B54" s="6" t="s">
        <v>18</v>
      </c>
      <c r="C54" s="6" t="s">
        <v>50</v>
      </c>
      <c r="D54" s="6" t="s">
        <v>111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 t="s">
        <v>20</v>
      </c>
      <c r="T54" s="59">
        <v>0</v>
      </c>
      <c r="U54" s="59">
        <v>892.5</v>
      </c>
      <c r="V54" s="59">
        <v>892.5</v>
      </c>
      <c r="W54" s="60">
        <v>0</v>
      </c>
      <c r="X54" s="60">
        <v>0</v>
      </c>
      <c r="Y54" s="13"/>
    </row>
    <row r="55" spans="1:35" ht="26.25" customHeight="1">
      <c r="A55" s="35" t="s">
        <v>56</v>
      </c>
      <c r="B55" s="6" t="s">
        <v>18</v>
      </c>
      <c r="C55" s="6" t="s">
        <v>57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59">
        <f>T56+T57</f>
        <v>203.1</v>
      </c>
      <c r="U55" s="59">
        <f t="shared" ref="U55:X55" si="22">U56+U57</f>
        <v>203</v>
      </c>
      <c r="V55" s="59">
        <f t="shared" si="22"/>
        <v>203</v>
      </c>
      <c r="W55" s="59">
        <f t="shared" ref="W55" si="23">W56+W57</f>
        <v>203</v>
      </c>
      <c r="X55" s="59">
        <f t="shared" si="22"/>
        <v>203</v>
      </c>
      <c r="Y55" s="13"/>
    </row>
    <row r="56" spans="1:35" ht="98.25" customHeight="1">
      <c r="A56" s="33" t="s">
        <v>39</v>
      </c>
      <c r="B56" s="6" t="s">
        <v>18</v>
      </c>
      <c r="C56" s="6" t="s">
        <v>57</v>
      </c>
      <c r="D56" s="118" t="s">
        <v>101</v>
      </c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 t="s">
        <v>20</v>
      </c>
      <c r="T56" s="68">
        <v>200</v>
      </c>
      <c r="U56" s="68">
        <v>200</v>
      </c>
      <c r="V56" s="68">
        <v>200</v>
      </c>
      <c r="W56" s="68">
        <v>200</v>
      </c>
      <c r="X56" s="68">
        <v>200</v>
      </c>
      <c r="Y56" s="12"/>
    </row>
    <row r="57" spans="1:35" ht="81" customHeight="1" thickBot="1">
      <c r="A57" s="54" t="s">
        <v>132</v>
      </c>
      <c r="B57" s="49" t="s">
        <v>18</v>
      </c>
      <c r="C57" s="49" t="s">
        <v>57</v>
      </c>
      <c r="D57" s="119" t="s">
        <v>133</v>
      </c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 t="s">
        <v>20</v>
      </c>
      <c r="T57" s="94">
        <v>3.1</v>
      </c>
      <c r="U57" s="94">
        <v>3</v>
      </c>
      <c r="V57" s="94">
        <v>3</v>
      </c>
      <c r="W57" s="109">
        <v>3</v>
      </c>
      <c r="X57" s="109">
        <v>3</v>
      </c>
      <c r="Y57" s="13"/>
    </row>
    <row r="58" spans="1:35" ht="27" customHeight="1" thickBot="1">
      <c r="A58" s="52" t="s">
        <v>58</v>
      </c>
      <c r="B58" s="53" t="s">
        <v>59</v>
      </c>
      <c r="C58" s="53" t="s">
        <v>16</v>
      </c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96">
        <f>T59+T61+T65</f>
        <v>19574.7</v>
      </c>
      <c r="U58" s="96">
        <f t="shared" ref="U58:Z58" si="24">U59+U61+U65</f>
        <v>4472.5</v>
      </c>
      <c r="V58" s="96">
        <f t="shared" si="24"/>
        <v>4472.5</v>
      </c>
      <c r="W58" s="96">
        <f t="shared" si="24"/>
        <v>14932.5</v>
      </c>
      <c r="X58" s="96">
        <f>X59+X61+X65</f>
        <v>12720.35</v>
      </c>
      <c r="Y58" s="96">
        <f t="shared" si="24"/>
        <v>0</v>
      </c>
      <c r="Z58" s="96" t="e">
        <f t="shared" si="24"/>
        <v>#REF!</v>
      </c>
    </row>
    <row r="59" spans="1:35" ht="27.75" customHeight="1">
      <c r="A59" s="57" t="s">
        <v>60</v>
      </c>
      <c r="B59" s="58" t="s">
        <v>59</v>
      </c>
      <c r="C59" s="58" t="s">
        <v>15</v>
      </c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98">
        <f>T60</f>
        <v>200</v>
      </c>
      <c r="U59" s="98">
        <f t="shared" ref="U59:X59" si="25">U60</f>
        <v>0</v>
      </c>
      <c r="V59" s="98">
        <f t="shared" si="25"/>
        <v>0</v>
      </c>
      <c r="W59" s="98">
        <f t="shared" si="25"/>
        <v>200</v>
      </c>
      <c r="X59" s="98">
        <f t="shared" si="25"/>
        <v>200</v>
      </c>
      <c r="Y59" s="13"/>
      <c r="AI59" s="26">
        <v>1</v>
      </c>
    </row>
    <row r="60" spans="1:35" ht="93" customHeight="1">
      <c r="A60" s="36" t="s">
        <v>61</v>
      </c>
      <c r="B60" s="6" t="s">
        <v>59</v>
      </c>
      <c r="C60" s="6" t="s">
        <v>15</v>
      </c>
      <c r="D60" s="6" t="s">
        <v>112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 t="s">
        <v>20</v>
      </c>
      <c r="T60" s="68">
        <v>200</v>
      </c>
      <c r="U60" s="68"/>
      <c r="V60" s="68"/>
      <c r="W60" s="72">
        <v>200</v>
      </c>
      <c r="X60" s="72">
        <v>200</v>
      </c>
      <c r="Y60" s="13"/>
    </row>
    <row r="61" spans="1:35" ht="19.5" customHeight="1">
      <c r="A61" s="37" t="s">
        <v>84</v>
      </c>
      <c r="B61" s="25" t="s">
        <v>59</v>
      </c>
      <c r="C61" s="25" t="s">
        <v>45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63">
        <f>T64+T62+T63</f>
        <v>500.5</v>
      </c>
      <c r="U61" s="63">
        <f>U64+U62+U63</f>
        <v>600.5</v>
      </c>
      <c r="V61" s="63">
        <f>V64+V62+V63</f>
        <v>600.5</v>
      </c>
      <c r="W61" s="99">
        <f>W64+W62+W63</f>
        <v>500.5</v>
      </c>
      <c r="X61" s="99">
        <f>X64+X62+X63</f>
        <v>500.5</v>
      </c>
      <c r="Y61" s="13"/>
      <c r="Z61" s="8" t="e">
        <f>#REF!+#REF!+#REF!</f>
        <v>#REF!</v>
      </c>
    </row>
    <row r="62" spans="1:35" ht="57" customHeight="1">
      <c r="A62" s="66" t="s">
        <v>146</v>
      </c>
      <c r="B62" s="67" t="s">
        <v>59</v>
      </c>
      <c r="C62" s="67" t="s">
        <v>45</v>
      </c>
      <c r="D62" s="23" t="s">
        <v>139</v>
      </c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 t="s">
        <v>43</v>
      </c>
      <c r="T62" s="68">
        <v>500.5</v>
      </c>
      <c r="U62" s="68">
        <v>500.5</v>
      </c>
      <c r="V62" s="68">
        <v>500.5</v>
      </c>
      <c r="W62" s="72">
        <v>500.5</v>
      </c>
      <c r="X62" s="72">
        <v>500.5</v>
      </c>
      <c r="Y62" s="13"/>
      <c r="Z62" s="8"/>
    </row>
    <row r="63" spans="1:35" ht="132" hidden="1" customHeight="1">
      <c r="A63" s="77" t="s">
        <v>149</v>
      </c>
      <c r="B63" s="67" t="s">
        <v>59</v>
      </c>
      <c r="C63" s="67" t="s">
        <v>45</v>
      </c>
      <c r="D63" s="73" t="s">
        <v>142</v>
      </c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 t="s">
        <v>135</v>
      </c>
      <c r="T63" s="68">
        <v>0</v>
      </c>
      <c r="U63" s="68"/>
      <c r="V63" s="68"/>
      <c r="W63" s="72">
        <v>0</v>
      </c>
      <c r="X63" s="72">
        <v>0</v>
      </c>
      <c r="Y63" s="13"/>
      <c r="Z63" s="8"/>
    </row>
    <row r="64" spans="1:35" ht="114.75" hidden="1" customHeight="1">
      <c r="A64" s="77" t="s">
        <v>136</v>
      </c>
      <c r="B64" s="73" t="s">
        <v>59</v>
      </c>
      <c r="C64" s="73" t="s">
        <v>45</v>
      </c>
      <c r="D64" s="73" t="s">
        <v>134</v>
      </c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 t="s">
        <v>135</v>
      </c>
      <c r="T64" s="68">
        <v>0</v>
      </c>
      <c r="U64" s="59">
        <v>100</v>
      </c>
      <c r="V64" s="59">
        <v>100</v>
      </c>
      <c r="W64" s="59">
        <v>0</v>
      </c>
      <c r="X64" s="59">
        <v>0</v>
      </c>
      <c r="Y64" s="13"/>
    </row>
    <row r="65" spans="1:31" ht="26.25" customHeight="1">
      <c r="A65" s="37" t="s">
        <v>62</v>
      </c>
      <c r="B65" s="25" t="s">
        <v>59</v>
      </c>
      <c r="C65" s="25" t="s">
        <v>47</v>
      </c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63">
        <f>SUM(T66:T81)</f>
        <v>18874.2</v>
      </c>
      <c r="U65" s="63">
        <f t="shared" ref="U65:X65" si="26">SUM(U66:U81)</f>
        <v>3872</v>
      </c>
      <c r="V65" s="63">
        <f t="shared" si="26"/>
        <v>3872</v>
      </c>
      <c r="W65" s="63">
        <f t="shared" si="26"/>
        <v>14232</v>
      </c>
      <c r="X65" s="63">
        <f t="shared" si="26"/>
        <v>12019.85</v>
      </c>
      <c r="Y65" s="13"/>
      <c r="AC65" s="63">
        <v>5565.6</v>
      </c>
      <c r="AD65" s="26">
        <v>30030.3</v>
      </c>
      <c r="AE65" s="27">
        <f>SUM(AC65:AD65)</f>
        <v>35595.9</v>
      </c>
    </row>
    <row r="66" spans="1:31" ht="110.25" customHeight="1">
      <c r="A66" s="107" t="s">
        <v>172</v>
      </c>
      <c r="B66" s="6" t="s">
        <v>59</v>
      </c>
      <c r="C66" s="6" t="s">
        <v>47</v>
      </c>
      <c r="D66" s="6" t="s">
        <v>171</v>
      </c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 t="s">
        <v>135</v>
      </c>
      <c r="T66" s="68">
        <v>1600</v>
      </c>
      <c r="U66" s="68">
        <v>1600</v>
      </c>
      <c r="V66" s="68">
        <v>1600</v>
      </c>
      <c r="W66" s="68">
        <v>1600</v>
      </c>
      <c r="X66" s="68">
        <v>1600</v>
      </c>
      <c r="Y66" s="13"/>
      <c r="AC66" s="106"/>
      <c r="AE66" s="27"/>
    </row>
    <row r="67" spans="1:31" ht="95.25" customHeight="1">
      <c r="A67" s="36" t="s">
        <v>137</v>
      </c>
      <c r="B67" s="6" t="s">
        <v>59</v>
      </c>
      <c r="C67" s="6" t="s">
        <v>47</v>
      </c>
      <c r="D67" s="6" t="s">
        <v>113</v>
      </c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 t="s">
        <v>20</v>
      </c>
      <c r="T67" s="68">
        <v>50</v>
      </c>
      <c r="U67" s="68"/>
      <c r="V67" s="68"/>
      <c r="W67" s="72">
        <v>40</v>
      </c>
      <c r="X67" s="72">
        <v>40</v>
      </c>
      <c r="Y67" s="12"/>
    </row>
    <row r="68" spans="1:31" ht="82.5" customHeight="1">
      <c r="A68" s="33" t="s">
        <v>63</v>
      </c>
      <c r="B68" s="6" t="s">
        <v>59</v>
      </c>
      <c r="C68" s="6" t="s">
        <v>47</v>
      </c>
      <c r="D68" s="6" t="s">
        <v>114</v>
      </c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 t="s">
        <v>20</v>
      </c>
      <c r="T68" s="68">
        <v>100</v>
      </c>
      <c r="U68" s="68">
        <f t="shared" ref="U68:X68" si="27">100+32</f>
        <v>132</v>
      </c>
      <c r="V68" s="68">
        <f t="shared" si="27"/>
        <v>132</v>
      </c>
      <c r="W68" s="68">
        <f t="shared" si="27"/>
        <v>132</v>
      </c>
      <c r="X68" s="68">
        <f t="shared" si="27"/>
        <v>132</v>
      </c>
      <c r="Y68" s="13"/>
    </row>
    <row r="69" spans="1:31" ht="36" customHeight="1">
      <c r="A69" s="35" t="s">
        <v>115</v>
      </c>
      <c r="B69" s="6" t="s">
        <v>59</v>
      </c>
      <c r="C69" s="6" t="s">
        <v>47</v>
      </c>
      <c r="D69" s="6" t="s">
        <v>116</v>
      </c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 t="s">
        <v>20</v>
      </c>
      <c r="T69" s="68">
        <v>640</v>
      </c>
      <c r="U69" s="68">
        <f t="shared" ref="U69:V69" si="28">450+90</f>
        <v>540</v>
      </c>
      <c r="V69" s="68">
        <f t="shared" si="28"/>
        <v>540</v>
      </c>
      <c r="W69" s="68">
        <v>640</v>
      </c>
      <c r="X69" s="68">
        <v>640</v>
      </c>
      <c r="Y69" s="13"/>
    </row>
    <row r="70" spans="1:31" ht="87.75" customHeight="1">
      <c r="A70" s="33" t="s">
        <v>63</v>
      </c>
      <c r="B70" s="6" t="s">
        <v>59</v>
      </c>
      <c r="C70" s="6" t="s">
        <v>47</v>
      </c>
      <c r="D70" s="6" t="s">
        <v>117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 t="s">
        <v>20</v>
      </c>
      <c r="T70" s="68">
        <v>2107.6</v>
      </c>
      <c r="U70" s="68"/>
      <c r="V70" s="68"/>
      <c r="W70" s="72">
        <v>2213</v>
      </c>
      <c r="X70" s="72">
        <v>2323.6999999999998</v>
      </c>
      <c r="Y70" s="13"/>
    </row>
    <row r="71" spans="1:31" ht="81" customHeight="1">
      <c r="A71" s="33" t="s">
        <v>118</v>
      </c>
      <c r="B71" s="6" t="s">
        <v>59</v>
      </c>
      <c r="C71" s="6" t="s">
        <v>47</v>
      </c>
      <c r="D71" s="6" t="s">
        <v>119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 t="s">
        <v>20</v>
      </c>
      <c r="T71" s="68">
        <v>200</v>
      </c>
      <c r="U71" s="68">
        <v>100</v>
      </c>
      <c r="V71" s="68">
        <v>100</v>
      </c>
      <c r="W71" s="68">
        <v>100</v>
      </c>
      <c r="X71" s="68">
        <v>100</v>
      </c>
      <c r="Y71" s="13"/>
    </row>
    <row r="72" spans="1:31" ht="68.25" customHeight="1">
      <c r="A72" s="33" t="s">
        <v>64</v>
      </c>
      <c r="B72" s="6" t="s">
        <v>59</v>
      </c>
      <c r="C72" s="6" t="s">
        <v>47</v>
      </c>
      <c r="D72" s="6" t="s">
        <v>120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 t="s">
        <v>20</v>
      </c>
      <c r="T72" s="68">
        <v>1350</v>
      </c>
      <c r="U72" s="68"/>
      <c r="V72" s="68"/>
      <c r="W72" s="72">
        <v>1100</v>
      </c>
      <c r="X72" s="72">
        <v>1100</v>
      </c>
      <c r="Y72" s="13"/>
    </row>
    <row r="73" spans="1:31" ht="75.75" customHeight="1">
      <c r="A73" s="33" t="s">
        <v>65</v>
      </c>
      <c r="B73" s="6" t="s">
        <v>59</v>
      </c>
      <c r="C73" s="6" t="s">
        <v>47</v>
      </c>
      <c r="D73" s="6" t="s">
        <v>121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 t="s">
        <v>20</v>
      </c>
      <c r="T73" s="68">
        <v>900</v>
      </c>
      <c r="U73" s="68">
        <f t="shared" ref="U73:X73" si="29">550+250</f>
        <v>800</v>
      </c>
      <c r="V73" s="68">
        <f t="shared" si="29"/>
        <v>800</v>
      </c>
      <c r="W73" s="68">
        <f t="shared" si="29"/>
        <v>800</v>
      </c>
      <c r="X73" s="68">
        <f t="shared" si="29"/>
        <v>800</v>
      </c>
      <c r="Y73" s="13"/>
    </row>
    <row r="74" spans="1:31" ht="81.75" customHeight="1">
      <c r="A74" s="77" t="s">
        <v>143</v>
      </c>
      <c r="B74" s="73" t="s">
        <v>59</v>
      </c>
      <c r="C74" s="73" t="s">
        <v>47</v>
      </c>
      <c r="D74" s="73" t="s">
        <v>144</v>
      </c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 t="s">
        <v>20</v>
      </c>
      <c r="T74" s="68">
        <v>250</v>
      </c>
      <c r="U74" s="68"/>
      <c r="V74" s="68"/>
      <c r="W74" s="72">
        <v>242</v>
      </c>
      <c r="X74" s="72">
        <v>0</v>
      </c>
      <c r="Y74" s="13"/>
    </row>
    <row r="75" spans="1:31" ht="80.25" customHeight="1">
      <c r="A75" s="36" t="s">
        <v>175</v>
      </c>
      <c r="B75" s="6" t="s">
        <v>59</v>
      </c>
      <c r="C75" s="6" t="s">
        <v>47</v>
      </c>
      <c r="D75" s="6" t="s">
        <v>122</v>
      </c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 t="s">
        <v>20</v>
      </c>
      <c r="T75" s="68">
        <v>70</v>
      </c>
      <c r="U75" s="68"/>
      <c r="V75" s="68"/>
      <c r="W75" s="72">
        <v>70</v>
      </c>
      <c r="X75" s="72">
        <v>70</v>
      </c>
      <c r="Y75" s="13"/>
    </row>
    <row r="76" spans="1:31" ht="78.75" customHeight="1">
      <c r="A76" s="33" t="s">
        <v>66</v>
      </c>
      <c r="B76" s="6" t="s">
        <v>59</v>
      </c>
      <c r="C76" s="6" t="s">
        <v>47</v>
      </c>
      <c r="D76" s="6" t="s">
        <v>123</v>
      </c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 t="s">
        <v>20</v>
      </c>
      <c r="T76" s="68">
        <v>100</v>
      </c>
      <c r="U76" s="110"/>
      <c r="V76" s="110"/>
      <c r="W76" s="72">
        <v>100</v>
      </c>
      <c r="X76" s="72">
        <v>100</v>
      </c>
      <c r="Y76" s="12"/>
    </row>
    <row r="77" spans="1:31" ht="97.5" customHeight="1">
      <c r="A77" s="36" t="s">
        <v>166</v>
      </c>
      <c r="B77" s="6" t="s">
        <v>59</v>
      </c>
      <c r="C77" s="6" t="s">
        <v>47</v>
      </c>
      <c r="D77" s="6" t="s">
        <v>124</v>
      </c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 t="s">
        <v>20</v>
      </c>
      <c r="T77" s="68">
        <v>6200</v>
      </c>
      <c r="U77" s="110"/>
      <c r="V77" s="110"/>
      <c r="W77" s="72">
        <v>4900</v>
      </c>
      <c r="X77" s="72">
        <v>4800</v>
      </c>
      <c r="Y77" s="13"/>
    </row>
    <row r="78" spans="1:31" ht="79.5" customHeight="1">
      <c r="A78" s="36" t="s">
        <v>176</v>
      </c>
      <c r="B78" s="6" t="s">
        <v>59</v>
      </c>
      <c r="C78" s="6" t="s">
        <v>47</v>
      </c>
      <c r="D78" s="6" t="s">
        <v>125</v>
      </c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 t="s">
        <v>20</v>
      </c>
      <c r="T78" s="68">
        <v>100</v>
      </c>
      <c r="U78" s="68">
        <f t="shared" ref="U78:V78" si="30">400+100</f>
        <v>500</v>
      </c>
      <c r="V78" s="68">
        <f t="shared" si="30"/>
        <v>500</v>
      </c>
      <c r="W78" s="68">
        <v>100</v>
      </c>
      <c r="X78" s="68">
        <v>314.14999999999998</v>
      </c>
      <c r="Y78" s="13"/>
    </row>
    <row r="79" spans="1:31" ht="79.5" customHeight="1">
      <c r="A79" s="104" t="s">
        <v>167</v>
      </c>
      <c r="B79" s="62" t="s">
        <v>59</v>
      </c>
      <c r="C79" s="62" t="s">
        <v>47</v>
      </c>
      <c r="D79" s="62" t="s">
        <v>168</v>
      </c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62" t="s">
        <v>20</v>
      </c>
      <c r="T79" s="94">
        <v>3256.6</v>
      </c>
      <c r="U79" s="94"/>
      <c r="V79" s="94"/>
      <c r="W79" s="94">
        <v>2195</v>
      </c>
      <c r="X79" s="94">
        <v>0</v>
      </c>
      <c r="Y79" s="13"/>
    </row>
    <row r="80" spans="1:31" ht="79.5" customHeight="1">
      <c r="A80" s="105" t="s">
        <v>169</v>
      </c>
      <c r="B80" s="62" t="s">
        <v>59</v>
      </c>
      <c r="C80" s="62" t="s">
        <v>47</v>
      </c>
      <c r="D80" s="62" t="s">
        <v>170</v>
      </c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62" t="s">
        <v>20</v>
      </c>
      <c r="T80" s="94">
        <v>750</v>
      </c>
      <c r="U80" s="94"/>
      <c r="V80" s="94"/>
      <c r="W80" s="94">
        <v>0</v>
      </c>
      <c r="X80" s="94">
        <v>0</v>
      </c>
      <c r="Y80" s="13"/>
    </row>
    <row r="81" spans="1:26" ht="76.5" customHeight="1">
      <c r="A81" s="70" t="s">
        <v>87</v>
      </c>
      <c r="B81" s="49" t="s">
        <v>59</v>
      </c>
      <c r="C81" s="49" t="s">
        <v>47</v>
      </c>
      <c r="D81" s="49" t="s">
        <v>126</v>
      </c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 t="s">
        <v>20</v>
      </c>
      <c r="T81" s="94">
        <v>1200</v>
      </c>
      <c r="U81" s="94">
        <v>200</v>
      </c>
      <c r="V81" s="94">
        <v>200</v>
      </c>
      <c r="W81" s="94">
        <v>0</v>
      </c>
      <c r="X81" s="94">
        <v>0</v>
      </c>
      <c r="Y81" s="13"/>
    </row>
    <row r="82" spans="1:26" ht="76.5" hidden="1" customHeight="1">
      <c r="A82" s="36" t="s">
        <v>141</v>
      </c>
      <c r="B82" s="20" t="s">
        <v>59</v>
      </c>
      <c r="C82" s="20" t="s">
        <v>47</v>
      </c>
      <c r="D82" s="20" t="s">
        <v>140</v>
      </c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 t="s">
        <v>20</v>
      </c>
      <c r="T82" s="59">
        <v>0</v>
      </c>
      <c r="U82" s="59"/>
      <c r="V82" s="59"/>
      <c r="W82" s="60">
        <f>30030.3-30030.3</f>
        <v>0</v>
      </c>
      <c r="X82" s="60">
        <f>30030.3-30030.3</f>
        <v>0</v>
      </c>
      <c r="Y82" s="13"/>
    </row>
    <row r="83" spans="1:26" ht="22.5" customHeight="1">
      <c r="A83" s="82" t="s">
        <v>67</v>
      </c>
      <c r="B83" s="83" t="s">
        <v>68</v>
      </c>
      <c r="C83" s="83" t="s">
        <v>16</v>
      </c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100">
        <f>T84</f>
        <v>50</v>
      </c>
      <c r="U83" s="100">
        <f t="shared" ref="U83:X84" si="31">U84</f>
        <v>50</v>
      </c>
      <c r="V83" s="100">
        <f t="shared" si="31"/>
        <v>50</v>
      </c>
      <c r="W83" s="100">
        <f t="shared" si="31"/>
        <v>50</v>
      </c>
      <c r="X83" s="100">
        <f t="shared" si="31"/>
        <v>50</v>
      </c>
      <c r="Y83" s="12"/>
    </row>
    <row r="84" spans="1:26" ht="32.25" customHeight="1">
      <c r="A84" s="50" t="s">
        <v>69</v>
      </c>
      <c r="B84" s="51" t="s">
        <v>68</v>
      </c>
      <c r="C84" s="51" t="s">
        <v>59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61">
        <f>T85</f>
        <v>50</v>
      </c>
      <c r="U84" s="61">
        <f t="shared" si="31"/>
        <v>50</v>
      </c>
      <c r="V84" s="61">
        <f t="shared" si="31"/>
        <v>50</v>
      </c>
      <c r="W84" s="61">
        <f t="shared" si="31"/>
        <v>50</v>
      </c>
      <c r="X84" s="61">
        <f t="shared" si="31"/>
        <v>50</v>
      </c>
      <c r="Y84" s="18">
        <f t="shared" ref="Y84:Z84" si="32">Y85</f>
        <v>0</v>
      </c>
      <c r="Z84" s="7">
        <f t="shared" si="32"/>
        <v>0</v>
      </c>
    </row>
    <row r="85" spans="1:26" ht="130.5" customHeight="1" thickBot="1">
      <c r="A85" s="70" t="s">
        <v>70</v>
      </c>
      <c r="B85" s="49" t="s">
        <v>68</v>
      </c>
      <c r="C85" s="49" t="s">
        <v>59</v>
      </c>
      <c r="D85" s="49" t="s">
        <v>127</v>
      </c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 t="s">
        <v>20</v>
      </c>
      <c r="T85" s="94">
        <v>50</v>
      </c>
      <c r="U85" s="94">
        <v>50</v>
      </c>
      <c r="V85" s="94">
        <v>50</v>
      </c>
      <c r="W85" s="94">
        <v>50</v>
      </c>
      <c r="X85" s="94">
        <v>50</v>
      </c>
      <c r="Y85" s="13"/>
    </row>
    <row r="86" spans="1:26" ht="25.5" customHeight="1" thickBot="1">
      <c r="A86" s="52" t="s">
        <v>71</v>
      </c>
      <c r="B86" s="53" t="s">
        <v>72</v>
      </c>
      <c r="C86" s="53" t="s">
        <v>16</v>
      </c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96">
        <f>T87</f>
        <v>2781</v>
      </c>
      <c r="U86" s="96">
        <f t="shared" ref="U86:X86" si="33">U87</f>
        <v>0</v>
      </c>
      <c r="V86" s="96">
        <f t="shared" si="33"/>
        <v>0</v>
      </c>
      <c r="W86" s="96">
        <f t="shared" si="33"/>
        <v>2752.8</v>
      </c>
      <c r="X86" s="96">
        <f t="shared" si="33"/>
        <v>2896.2</v>
      </c>
      <c r="Y86" s="12"/>
    </row>
    <row r="87" spans="1:26" ht="22.5" customHeight="1">
      <c r="A87" s="50" t="s">
        <v>73</v>
      </c>
      <c r="B87" s="51" t="s">
        <v>72</v>
      </c>
      <c r="C87" s="51" t="s">
        <v>15</v>
      </c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61">
        <f>T88+T89</f>
        <v>2781</v>
      </c>
      <c r="U87" s="61">
        <f t="shared" ref="U87:Z87" si="34">U88</f>
        <v>0</v>
      </c>
      <c r="V87" s="61">
        <f t="shared" si="34"/>
        <v>0</v>
      </c>
      <c r="W87" s="85">
        <f t="shared" si="34"/>
        <v>2752.8</v>
      </c>
      <c r="X87" s="85">
        <f t="shared" si="34"/>
        <v>2896.2</v>
      </c>
      <c r="Y87" s="71">
        <f t="shared" si="34"/>
        <v>0</v>
      </c>
      <c r="Z87" s="61">
        <f t="shared" si="34"/>
        <v>0</v>
      </c>
    </row>
    <row r="88" spans="1:26" ht="84.75" customHeight="1">
      <c r="A88" s="33" t="s">
        <v>74</v>
      </c>
      <c r="B88" s="6" t="s">
        <v>72</v>
      </c>
      <c r="C88" s="6" t="s">
        <v>15</v>
      </c>
      <c r="D88" s="6" t="s">
        <v>128</v>
      </c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 t="s">
        <v>75</v>
      </c>
      <c r="T88" s="68">
        <v>2781</v>
      </c>
      <c r="U88" s="68"/>
      <c r="V88" s="68"/>
      <c r="W88" s="72">
        <v>2752.8</v>
      </c>
      <c r="X88" s="72">
        <v>2896.2</v>
      </c>
      <c r="Y88" s="13"/>
    </row>
    <row r="89" spans="1:26" ht="73.5" customHeight="1" thickBot="1">
      <c r="A89" s="102" t="s">
        <v>159</v>
      </c>
      <c r="B89" s="91" t="s">
        <v>72</v>
      </c>
      <c r="C89" s="91" t="s">
        <v>15</v>
      </c>
      <c r="D89" s="92" t="s">
        <v>157</v>
      </c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91" t="s">
        <v>43</v>
      </c>
      <c r="T89" s="88">
        <v>0</v>
      </c>
      <c r="U89" s="88"/>
      <c r="V89" s="88"/>
      <c r="W89" s="89">
        <v>0</v>
      </c>
      <c r="X89" s="89">
        <v>0</v>
      </c>
      <c r="Y89" s="90"/>
    </row>
    <row r="90" spans="1:26" ht="24.75" customHeight="1" thickBot="1">
      <c r="A90" s="52" t="s">
        <v>76</v>
      </c>
      <c r="B90" s="53" t="s">
        <v>77</v>
      </c>
      <c r="C90" s="53" t="s">
        <v>16</v>
      </c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96">
        <f>T91</f>
        <v>300</v>
      </c>
      <c r="U90" s="96">
        <f t="shared" ref="U90:X90" si="35">U91</f>
        <v>0</v>
      </c>
      <c r="V90" s="96">
        <f t="shared" si="35"/>
        <v>0</v>
      </c>
      <c r="W90" s="97">
        <f t="shared" si="35"/>
        <v>300</v>
      </c>
      <c r="X90" s="97">
        <f t="shared" si="35"/>
        <v>300</v>
      </c>
      <c r="Y90" s="19"/>
    </row>
    <row r="91" spans="1:26" ht="29.25" customHeight="1">
      <c r="A91" s="50" t="s">
        <v>78</v>
      </c>
      <c r="B91" s="51" t="s">
        <v>77</v>
      </c>
      <c r="C91" s="51" t="s">
        <v>15</v>
      </c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61">
        <f>T92</f>
        <v>300</v>
      </c>
      <c r="U91" s="61">
        <f t="shared" ref="U91:Z91" si="36">U92</f>
        <v>0</v>
      </c>
      <c r="V91" s="61">
        <f t="shared" si="36"/>
        <v>0</v>
      </c>
      <c r="W91" s="85">
        <f t="shared" si="36"/>
        <v>300</v>
      </c>
      <c r="X91" s="85">
        <f t="shared" si="36"/>
        <v>300</v>
      </c>
      <c r="Y91" s="18">
        <f t="shared" si="36"/>
        <v>0</v>
      </c>
      <c r="Z91" s="7">
        <f t="shared" si="36"/>
        <v>0</v>
      </c>
    </row>
    <row r="92" spans="1:26" ht="86.25" customHeight="1" thickBot="1">
      <c r="A92" s="54" t="s">
        <v>79</v>
      </c>
      <c r="B92" s="49" t="s">
        <v>77</v>
      </c>
      <c r="C92" s="49" t="s">
        <v>15</v>
      </c>
      <c r="D92" s="49" t="s">
        <v>129</v>
      </c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 t="s">
        <v>80</v>
      </c>
      <c r="T92" s="94">
        <v>300</v>
      </c>
      <c r="U92" s="111"/>
      <c r="V92" s="111"/>
      <c r="W92" s="109">
        <v>300</v>
      </c>
      <c r="X92" s="109">
        <v>300</v>
      </c>
      <c r="Y92" s="19"/>
    </row>
    <row r="93" spans="1:26" ht="21" customHeight="1" thickBot="1">
      <c r="A93" s="52" t="s">
        <v>81</v>
      </c>
      <c r="B93" s="53" t="s">
        <v>31</v>
      </c>
      <c r="C93" s="53" t="s">
        <v>16</v>
      </c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96">
        <f>T94</f>
        <v>150</v>
      </c>
      <c r="U93" s="96">
        <f t="shared" ref="U93:Z94" si="37">U94</f>
        <v>0</v>
      </c>
      <c r="V93" s="96">
        <f t="shared" si="37"/>
        <v>0</v>
      </c>
      <c r="W93" s="97">
        <f t="shared" si="37"/>
        <v>494.7</v>
      </c>
      <c r="X93" s="97">
        <f t="shared" si="37"/>
        <v>1250.8</v>
      </c>
      <c r="Y93" s="15">
        <f t="shared" si="37"/>
        <v>0</v>
      </c>
      <c r="Z93" s="9">
        <f t="shared" si="37"/>
        <v>0</v>
      </c>
    </row>
    <row r="94" spans="1:26" ht="27.75" customHeight="1">
      <c r="A94" s="50" t="s">
        <v>82</v>
      </c>
      <c r="B94" s="51" t="s">
        <v>31</v>
      </c>
      <c r="C94" s="51" t="s">
        <v>15</v>
      </c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61">
        <f>T95</f>
        <v>150</v>
      </c>
      <c r="U94" s="61">
        <f t="shared" si="37"/>
        <v>0</v>
      </c>
      <c r="V94" s="61">
        <f t="shared" si="37"/>
        <v>0</v>
      </c>
      <c r="W94" s="61">
        <f t="shared" si="37"/>
        <v>494.7</v>
      </c>
      <c r="X94" s="61">
        <f t="shared" si="37"/>
        <v>1250.8</v>
      </c>
      <c r="Y94" s="19"/>
    </row>
    <row r="95" spans="1:26" ht="82.5" customHeight="1" thickBot="1">
      <c r="A95" s="38" t="s">
        <v>83</v>
      </c>
      <c r="B95" s="39" t="s">
        <v>31</v>
      </c>
      <c r="C95" s="39" t="s">
        <v>15</v>
      </c>
      <c r="D95" s="39" t="s">
        <v>130</v>
      </c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120" t="s">
        <v>20</v>
      </c>
      <c r="T95" s="112">
        <v>150</v>
      </c>
      <c r="U95" s="113"/>
      <c r="V95" s="113"/>
      <c r="W95" s="114">
        <v>494.7</v>
      </c>
      <c r="X95" s="114">
        <v>1250.8</v>
      </c>
      <c r="Y95" s="19"/>
    </row>
    <row r="107" spans="1:20" ht="20.25" customHeight="1">
      <c r="A107" s="115" t="s">
        <v>180</v>
      </c>
    </row>
    <row r="108" spans="1:20" ht="21" customHeight="1">
      <c r="A108" s="115" t="s">
        <v>181</v>
      </c>
      <c r="B108" s="116"/>
      <c r="C108" s="116"/>
      <c r="D108" s="116"/>
      <c r="T108" s="116" t="s">
        <v>174</v>
      </c>
    </row>
    <row r="109" spans="1:20" ht="21.75" customHeight="1">
      <c r="A109" s="65"/>
    </row>
  </sheetData>
  <mergeCells count="12">
    <mergeCell ref="W12:X12"/>
    <mergeCell ref="Y12:Y13"/>
    <mergeCell ref="A9:Y9"/>
    <mergeCell ref="W11:X11"/>
    <mergeCell ref="A12:A13"/>
    <mergeCell ref="B12:B13"/>
    <mergeCell ref="C12:C13"/>
    <mergeCell ref="D12:R13"/>
    <mergeCell ref="S12:S13"/>
    <mergeCell ref="T12:T13"/>
    <mergeCell ref="U12:U13"/>
    <mergeCell ref="V12:V13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года-2024-2026г.</vt:lpstr>
      <vt:lpstr>'Все года-2024-2026г.'!Заголовки_для_печати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2023-11-27T10:34:46Z</cp:lastPrinted>
  <dcterms:created xsi:type="dcterms:W3CDTF">2017-12-26T13:39:41Z</dcterms:created>
  <dcterms:modified xsi:type="dcterms:W3CDTF">2023-11-27T10:37:37Z</dcterms:modified>
</cp:coreProperties>
</file>