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80" windowWidth="18840" windowHeight="9645"/>
  </bookViews>
  <sheets>
    <sheet name="Все года-2023-2025г." sheetId="3" r:id="rId1"/>
  </sheets>
  <definedNames>
    <definedName name="_xlnm.Print_Titles" localSheetId="0">'Все года-2023-2025г.'!$15:$15</definedName>
  </definedNames>
  <calcPr calcId="124519"/>
</workbook>
</file>

<file path=xl/calcChain.xml><?xml version="1.0" encoding="utf-8"?>
<calcChain xmlns="http://schemas.openxmlformats.org/spreadsheetml/2006/main">
  <c r="T67" i="3"/>
  <c r="T92"/>
  <c r="T91" s="1"/>
  <c r="T21"/>
  <c r="T86"/>
  <c r="T52"/>
  <c r="U60"/>
  <c r="V60"/>
  <c r="W60"/>
  <c r="X60"/>
  <c r="T77"/>
  <c r="T51"/>
  <c r="T82"/>
  <c r="T71"/>
  <c r="T73"/>
  <c r="T80"/>
  <c r="T58"/>
  <c r="X33"/>
  <c r="X18"/>
  <c r="X79" l="1"/>
  <c r="X67" s="1"/>
  <c r="X44"/>
  <c r="W79"/>
  <c r="W67" s="1"/>
  <c r="W44"/>
  <c r="X75"/>
  <c r="X74"/>
  <c r="U67"/>
  <c r="V67"/>
  <c r="T81" l="1"/>
  <c r="W80"/>
  <c r="T75"/>
  <c r="T74"/>
  <c r="T50"/>
  <c r="T49" s="1"/>
  <c r="T43"/>
  <c r="W91"/>
  <c r="W90" s="1"/>
  <c r="T90"/>
  <c r="T46"/>
  <c r="T45" s="1"/>
  <c r="T18"/>
  <c r="X46"/>
  <c r="W46"/>
  <c r="X91"/>
  <c r="X90" s="1"/>
  <c r="T98"/>
  <c r="T97" s="1"/>
  <c r="T95"/>
  <c r="T57"/>
  <c r="T55"/>
  <c r="W98"/>
  <c r="W97" s="1"/>
  <c r="W95"/>
  <c r="W94" s="1"/>
  <c r="W88"/>
  <c r="W87" s="1"/>
  <c r="W83"/>
  <c r="W63"/>
  <c r="W61"/>
  <c r="W57"/>
  <c r="W55"/>
  <c r="W50"/>
  <c r="W49" s="1"/>
  <c r="W45"/>
  <c r="W43"/>
  <c r="W42"/>
  <c r="W33" s="1"/>
  <c r="W29"/>
  <c r="W27"/>
  <c r="W23"/>
  <c r="W18" s="1"/>
  <c r="W54" l="1"/>
  <c r="W17"/>
  <c r="T62"/>
  <c r="X55"/>
  <c r="Y20"/>
  <c r="Z20"/>
  <c r="U20"/>
  <c r="U18" s="1"/>
  <c r="V20"/>
  <c r="V18" s="1"/>
  <c r="X98"/>
  <c r="U98"/>
  <c r="V98"/>
  <c r="U88"/>
  <c r="V88"/>
  <c r="X88"/>
  <c r="U75"/>
  <c r="V75"/>
  <c r="U71"/>
  <c r="V71"/>
  <c r="U70"/>
  <c r="V70"/>
  <c r="U57"/>
  <c r="V57"/>
  <c r="X57"/>
  <c r="U50"/>
  <c r="U49" s="1"/>
  <c r="V50"/>
  <c r="V49" s="1"/>
  <c r="X50"/>
  <c r="X49" s="1"/>
  <c r="U46"/>
  <c r="V46"/>
  <c r="T29"/>
  <c r="U27"/>
  <c r="V27"/>
  <c r="X27"/>
  <c r="U42"/>
  <c r="V42"/>
  <c r="V33" s="1"/>
  <c r="X42"/>
  <c r="X43"/>
  <c r="U33"/>
  <c r="U63"/>
  <c r="V63"/>
  <c r="X63"/>
  <c r="X83"/>
  <c r="AE67"/>
  <c r="Y91"/>
  <c r="Z91"/>
  <c r="U29"/>
  <c r="V29"/>
  <c r="X29"/>
  <c r="X23"/>
  <c r="W16" l="1"/>
  <c r="T33"/>
  <c r="T17" s="1"/>
  <c r="U17"/>
  <c r="X17"/>
  <c r="T63"/>
  <c r="V17"/>
  <c r="U55"/>
  <c r="V55"/>
  <c r="U91"/>
  <c r="V91"/>
  <c r="U61"/>
  <c r="V61"/>
  <c r="X61"/>
  <c r="T61"/>
  <c r="Y55"/>
  <c r="Z55"/>
  <c r="U45"/>
  <c r="V45"/>
  <c r="X45"/>
  <c r="X54" l="1"/>
  <c r="U54"/>
  <c r="V54"/>
  <c r="X16" l="1"/>
  <c r="U97"/>
  <c r="V97"/>
  <c r="X97"/>
  <c r="Y97"/>
  <c r="Z97"/>
  <c r="U95"/>
  <c r="U94" s="1"/>
  <c r="V95"/>
  <c r="V94" s="1"/>
  <c r="X95"/>
  <c r="X94" s="1"/>
  <c r="Y95"/>
  <c r="Z95"/>
  <c r="T94"/>
  <c r="U90"/>
  <c r="V90"/>
  <c r="U87"/>
  <c r="V87"/>
  <c r="X87"/>
  <c r="Y88"/>
  <c r="Z88"/>
  <c r="T88"/>
  <c r="T87" s="1"/>
  <c r="Y50"/>
  <c r="Z50"/>
  <c r="Y46"/>
  <c r="Z46"/>
  <c r="Y33"/>
  <c r="Z33"/>
  <c r="Z18"/>
  <c r="T54" l="1"/>
  <c r="V16"/>
  <c r="U16"/>
  <c r="Z63"/>
  <c r="Z17"/>
  <c r="Z60" l="1"/>
  <c r="T60"/>
  <c r="Z16" s="1"/>
  <c r="T16" l="1"/>
</calcChain>
</file>

<file path=xl/sharedStrings.xml><?xml version="1.0" encoding="utf-8"?>
<sst xmlns="http://schemas.openxmlformats.org/spreadsheetml/2006/main" count="422" uniqueCount="186">
  <si>
    <t xml:space="preserve">Кулешовского сельского поселения "О бюджете </t>
  </si>
  <si>
    <t xml:space="preserve">Кулешовского сельского поселения Азовского </t>
  </si>
  <si>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</si>
  <si>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</si>
  <si>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</si>
  <si>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</si>
  <si>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</si>
  <si>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</si>
  <si>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</si>
  <si>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</si>
  <si>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</si>
  <si>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</si>
  <si>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</si>
  <si>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</si>
  <si>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</si>
  <si>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</si>
  <si>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</si>
  <si>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</si>
  <si>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</si>
  <si>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Мероприятия по замене ламп накаливания и других неэффективных элементов систем освещения, в том числе светильников, на энергосберегающие (в том числе не менее 30% от объема на основе светодиодов) в рамках подпрограммы "Энергосбережение и повышение энергетической эффективности в сельских поселениях" муниципальной программы Кулешовского сельского поселения "Энергоэффективности и развитие энергетики в Кулешовском сельском поселении" (Иные закупки товаров, работ и услуг для обеспечения государственных (муниципальных) нужд)</t>
  </si>
  <si>
    <t>240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</si>
  <si>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</si>
  <si>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</si>
  <si>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</si>
  <si>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(Социальные выплаты гражданам, кроме публичных нормативных социальных выплат)</t>
  </si>
  <si>
    <t>320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</si>
  <si>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</si>
  <si>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</si>
  <si>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</si>
  <si>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статьм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</si>
  <si>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Резервные фонды</t>
  </si>
  <si>
    <t>11</t>
  </si>
  <si>
    <t>Непрограммные расходы (резервный фонд Главы Кулешовского сельского поселения) (Резервные средства)</t>
  </si>
  <si>
    <t>870</t>
  </si>
  <si>
    <t>Другие общегосударственные вопросы</t>
  </si>
  <si>
    <t>13</t>
  </si>
  <si>
    <t>Расходы на ремонт административного здания админитстрации поселения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</si>
  <si>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оценку государственного имущества, признание прав и регулирование отношений недвижимости государственной собственности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</si>
  <si>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уплату налога на имущество организаций, земельног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</si>
  <si>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государства, в рамках подпрограммы "Нормативно-методическое обеспечение и организация бюджетного процесса" муниципальной программы Кулешовского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</si>
  <si>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создание для инвалидов и других маломобильных групп доступной и комфортной среды жизнедеятельности в рамках подпрограммы "Доступная Среда" муниципальной программы Кулешовского сельского поселения "Доступная Среда"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</si>
  <si>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 в рамках непрограммных расходов (Уплата налогов, сборов и иных платежей)</t>
  </si>
  <si>
    <t>Иные межбюджетные трансферты, передаваемые из бюджета сельского поселения на обеспечение деятельности контрольно-счетной инспекции (Иные межбюджетные трансферты)</t>
  </si>
  <si>
    <t>540</t>
  </si>
  <si>
    <t>НАЦИОНАЛЬНАЯ ОБОРОНА</t>
  </si>
  <si>
    <t>02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</si>
  <si>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</si>
  <si>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</si>
  <si>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</si>
  <si>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</si>
  <si>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</si>
  <si>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по обеспечению пожарной безопасности в рамках подпрограммы "Пожарная безопасность" муниципальной программы Кулешовского сельского поселения "Участие в предупреждении и ликвидации последствий чрезвычайных ситуаций в границах Кулешовского сельского поселения, пожарной безопасности" (Иные закупки товаров, работ и услуг для обеспечения государственных (муниципальных) нужд)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</si>
  <si>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</si>
  <si>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</si>
  <si>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</si>
  <si>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автодорог общего пользования местного значения в рамках подпрограммы "Развитие транспортной инфраструктуры в сельском поселении" муниципальной программы "Развитие транспортной системы Кулешовского сельского поселения"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</si>
  <si>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</si>
  <si>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</si>
  <si>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</si>
  <si>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</si>
  <si>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</si>
  <si>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Имущественный взнос "Ростовскому областному фонду содействия капитальному ремонту" в рамках подпрограммы "Развитие жилищного хозяйства в сельском поселении"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 (Иные закупки товаров, работ и услуг для обеспечения государственных (муниципальных) нужд)</t>
  </si>
  <si>
    <t>Благоустройство</t>
  </si>
  <si>
    <t>Мероприятия по оплате и обслуживанию уличного освещения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</si>
  <si>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Расходы на посадку зеленых насаждений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</si>
  <si>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содержание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</si>
  <si>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по обустройству и содержанию детских площадок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</si>
  <si>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ОБРАЗОВАНИЕ</t>
  </si>
  <si>
    <t>07</t>
  </si>
  <si>
    <t>Профессиональная подготовка, переподготовка и повышение квалификации</t>
  </si>
  <si>
    <t>Мероприятия по совершенствованию организации муниципальной службы, внедрению эффективных технологий и современных методов кадровой работы, развитию системы подготовки кадров для муниципальной службы в рамках подпрограммы "Развитие муниципальной службы в Кулешовском сельском поселении" муниципальной программы Кулешовского сельского поселения "Развитие муниципальной службы в Кулешовском сельском поселении"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</si>
  <si>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</si>
  <si>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</si>
  <si>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</si>
  <si>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Кулешовского сельского поселения "Развитие культуры Кулешовского сельского поселения" (Субсидии бюджетным учреждениям)</t>
  </si>
  <si>
    <t>610</t>
  </si>
  <si>
    <t>СОЦИАЛЬНАЯ ПОЛИТИКА</t>
  </si>
  <si>
    <t>10</t>
  </si>
  <si>
    <t>Пенсионное обеспечение</t>
  </si>
  <si>
    <t>Расходы на выплату пенсии лицам замещающим муниципальные должности и должности муниципальной службы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Кулешовского сельского поселения" (Публичные нормативные социальные выплаты гражданам)</t>
  </si>
  <si>
    <t>310</t>
  </si>
  <si>
    <t>ФИЗИЧЕСКАЯ КУЛЬТУРА И СПОРТ</t>
  </si>
  <si>
    <t>Физическая культура</t>
  </si>
  <si>
    <t>Расходы на физкультурные и массово-спортивные мероприятия в рамках подпрограммы "Развитие физической культуры и спорта муниципальной программы "Развитие культуры и спорта в Кулешовском сельском поселении" (Иные закупки товаров, работ и услуг для обеспечения государственных (муниципальных) нужд)</t>
  </si>
  <si>
    <t>Коммунальное хозяйство</t>
  </si>
  <si>
    <t>Сумма (Ф)</t>
  </si>
  <si>
    <t>Сумма (Р)</t>
  </si>
  <si>
    <t>Плаповый период</t>
  </si>
  <si>
    <t>Обеспечение проведения выборов и референдумов</t>
  </si>
  <si>
    <t>880</t>
  </si>
  <si>
    <t>06.1.00.28430</t>
  </si>
  <si>
    <t>13.1.00.00110</t>
  </si>
  <si>
    <t>13.1.00.00190</t>
  </si>
  <si>
    <t>13.1.00.00210</t>
  </si>
  <si>
    <t>99.9.00.72390</t>
  </si>
  <si>
    <t>91.9.00.20700</t>
  </si>
  <si>
    <t>99.1.00.90120</t>
  </si>
  <si>
    <t>13.1.00.28190</t>
  </si>
  <si>
    <t>13.1.00.28580</t>
  </si>
  <si>
    <t>13.1.00.28600</t>
  </si>
  <si>
    <t>13.1.00.28990</t>
  </si>
  <si>
    <t>14.1.00.28260</t>
  </si>
  <si>
    <t>99.9.00.28990</t>
  </si>
  <si>
    <t>99.9.00.85010</t>
  </si>
  <si>
    <t>99.9.00.85040</t>
  </si>
  <si>
    <t>99.9.00.90110</t>
  </si>
  <si>
    <t>99.9.00.51180</t>
  </si>
  <si>
    <t>02.1.00.28310</t>
  </si>
  <si>
    <t>03.1.00.28290</t>
  </si>
  <si>
    <t>04.1.00.28380</t>
  </si>
  <si>
    <t>05.1.00.68080</t>
  </si>
  <si>
    <t>03.2.00.28800</t>
  </si>
  <si>
    <t>07.1.00.28200</t>
  </si>
  <si>
    <t>07.1.00.28460</t>
  </si>
  <si>
    <t>07.1.00.28610</t>
  </si>
  <si>
    <t>Мероприятия по приобретению и установке новых светильников наружного освещения в рамках подпрограммы "Развитие сетей наружного освещения" муниципальной программы Кулешовского сельского поселения "Развитие сетей наружного освещения Кулешовского сельского поселения" (Иные закупки товаров, работ и услуг для обеспечения государственных (муниципальных) нужд)</t>
  </si>
  <si>
    <t>07.1.00.28940</t>
  </si>
  <si>
    <t>08.1.00.28490</t>
  </si>
  <si>
    <t>08.1.00.28500</t>
  </si>
  <si>
    <t>08.1.00.28780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</si>
  <si>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</si>
  <si>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</si>
  <si>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09.1.00.28520</t>
  </si>
  <si>
    <t>09.1.00.28530</t>
  </si>
  <si>
    <t>01.1.00.28540</t>
  </si>
  <si>
    <t>10.1.00.28590</t>
  </si>
  <si>
    <t>15.1.00.28250</t>
  </si>
  <si>
    <t>11.1.00.28360</t>
  </si>
  <si>
    <t>Условно утвержденные расходы по иным непрограммным мероприятиям в рамках непрограммного направления органов местного самоуправления (Специальные расходы)</t>
  </si>
  <si>
    <t>Расходы на разработку ПСД благоустройства территории АКДП в рамках подпрограммы "Озеленение территории" муниципальной программы Кулешовского сельского поселения "Озеленение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</si>
  <si>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Мероприятия в рамках подпрограммы "Развитие субъектов среднего и малого предпринмательства в Кулешовском сельском поселении" муниципальной программы "Развитие субъектов среднего и малого предпринмательства в Кулешовском сельском поселении" (Иные закупки товаров, работ и услуг для обеспечения государственных (муниципальных) нужд)</t>
  </si>
  <si>
    <t>16.1.00.28760</t>
  </si>
  <si>
    <t>244</t>
  </si>
  <si>
    <t xml:space="preserve">Расходы на реализацию мероприятий по устойчивому развитию сельских территорий в части развития газификации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ремонт и обслуживание объектов газоснабжения  </t>
  </si>
  <si>
    <t>Мероприятия направленные на организацию временной занятости несовершеннолетних граждан в возрасте от 14 до 18 лет в свободное от учебы время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в Кулешовском сельском поселении " (Иные закупки товаров, работ и услуг для обеспечения государственных (муниципальных) нужд)</t>
  </si>
  <si>
    <t>Мероприятия направленные на привлечение граждан  и их объединений к участию в обеспечении охраны  общественного порядка(о добровольных народных дружинах) на  территории Кулешовского сельского поселения  в рамках подпрограммы "Участие граждан и их объединений  в охране общественного полрядка" муниципальной программы "Обеспечение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</si>
  <si>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99 9 0085030</t>
  </si>
  <si>
    <t>0520028990</t>
  </si>
  <si>
    <t>Расходы на паспортизацию  зеленых насаждений в рамках подпрограммы "Озеленение территории" муниципальной программы Кулешовского сельского поселения " Озеленение территории Кулешовского сельского поселения" (Иные закупки товаров, работ и услуг для обеспечения государственных (муниципальных) нужд)</t>
  </si>
  <si>
    <t>08.1.00.28820</t>
  </si>
  <si>
    <t xml:space="preserve">Расходы на выполнение других обязательств государства (иные экономические санкции ) в рамках непрограмных расходов </t>
  </si>
  <si>
    <t xml:space="preserve">Расходы на подготовку и проведение выборов органов МСУ в 2021 году (Специальные расходы) непрограмные расходы </t>
  </si>
  <si>
    <t>06</t>
  </si>
  <si>
    <t>Обеспечение деятельности финансовых,налоговыхи таможенных органов и органов финансового (финансово-бюджетного надзора)</t>
  </si>
  <si>
    <t>Расходы на реализацию других мероприятий по устойчивому развитию сельских территорий в части развития коммунального хозяйства в сельской местности в рамках подпрограммы "Создание условий для обеспечения качественными коммунальными услугами населения Ростовской области" муниципальной программы Кулешовского сельского поселения "Обеспечение качественными жилищно-коммунальными услугами населения Кулешовского сельского поселения"-расходы на изготоваление табличек номеров домов и наименование улиц</t>
  </si>
  <si>
    <t>2024 г.</t>
  </si>
  <si>
    <t>03.3.00.28830</t>
  </si>
  <si>
    <t>14</t>
  </si>
  <si>
    <t>13.1.00.28601</t>
  </si>
  <si>
    <t>851</t>
  </si>
  <si>
    <t>99.9.00.28600</t>
  </si>
  <si>
    <t xml:space="preserve">района на 2023 год и плановый период </t>
  </si>
  <si>
    <t>Распределение бюджетных ассигнований по разделам, подразделам, целевым статьям (государственным программам Кулешовского сельского поселения и непрограммным направлениям деятельности), группам (подгруппам) видов расходов классификации расходов бюджета Кулешовского сельского поселения Азовского района на 2023 год и плановый период 2024 и 2025 годов</t>
  </si>
  <si>
    <t>Сумма 2023 г.</t>
  </si>
  <si>
    <t>2025 г.</t>
  </si>
  <si>
    <t>10.1.00.85020</t>
  </si>
  <si>
    <t>Приложение № 4</t>
  </si>
  <si>
    <t>05.2.00.28630</t>
  </si>
  <si>
    <t>09.1.F2.55555</t>
  </si>
  <si>
    <t>09.1.00.28510</t>
  </si>
  <si>
    <t>Расходы по  дезинфекциии дератизации от насекомых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</si>
  <si>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09.1.00.28620</t>
  </si>
  <si>
    <t>09.1.00.28680</t>
  </si>
  <si>
    <t>99.9.00.85050</t>
  </si>
  <si>
    <t>Иные межбюджетные трансферты,перечисляемые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</t>
  </si>
  <si>
    <t>Иные межбюджетные трансферты,перечисляемые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самоуправления.</t>
  </si>
  <si>
    <t>Иные межбюджетные трансферты, перечисляемые из бюджета поселения бюджету муниципального района,  и направляемые на финансирование расходов по переданным полномочиям по организации ритуальных услуг в части создания и содержания специализированной службы по вопросам погребения и похоронного дела Администрацией сельского поселения, по иным непрограммным мероприятиям в рамках непрограммного направления расходов органов местного самоуправления</t>
  </si>
  <si>
    <t>Иные межбюджетные трасферты,  передаваемые из бюджета  сельского поселения бюджету муниципального района, и направленные на финансирование расходов по переданным полномочиям  по организации теплоснабжения, по иным непрограммным мероприятиям в рамках непрограммного направления расходов органов местного самоуправления</t>
  </si>
  <si>
    <t>Мероприятия направленные на ремонт и реконструкцию сетей наружного освещения, рамках подпрограммы " Развитие сетей наружного освещения" Муниципальной  программы  Кулешовского сельс кого поселения "Развитие  сетей наружного освещения Кулешовского сельского поселения" (иные закупки товаров, работ и услуг для обеспечения  государственных (муниципальных) нудж)</t>
  </si>
  <si>
    <t>Реализация программ формирования современной городской среды (Субсидии на реализацию мероприятий по формированию современной городской среды в части благоустройства общественных территорий) в рамках подпрограммы "Благоустройство общественных территорий Ростовской области государственной программы Ростовской области "Формирование соврменной гоородской среды на территории Ростовской области"территорий в рамках программы "Благоустройство общественных территорий Ростовской области "Формирование современной городской среды на территории Ростовской области"</t>
  </si>
  <si>
    <t>Иные межбюджетные трансферты, перечисляемые из бюджета поселения бюджету муниципального района, передаваемые из бюджета поселения в целях частичной компенсации дополнительных расходов на повышение оплаты труда отдельных категорий работников бюджетной сферы в рамках указов Президента Российской Федерации 2012 года</t>
  </si>
  <si>
    <t>09.1.00.28730</t>
  </si>
  <si>
    <t>Расходы на осуществление строительного контроля и авторского надзора, а так же проверку достоверности сметных нормативов 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</si>
  <si>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обустройство парка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</si>
  <si>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реализацию мероприятий по организации ритуальных услуг и  мест захоронения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</si>
  <si>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</si>
  <si>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учета,  по иным непрограммным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муниципальных)органов)</t>
  </si>
  <si>
    <t>09.1.00.28780</t>
  </si>
  <si>
    <t>Расходы на разработку технической документации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</si>
  <si>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>Расходы на обеспечение общественного порядка на территории сквера в рамках подпрограммы "Профилактика экстремизма и терроризма в сельском поселении" муниципальной программы Кулешовского сельского поселения "Обеспечения общественного порядка и противодействие преступности в Кулешовском сельском поселении" (Иные закупки товаров, работ и услуг для обеспечения государственных (муниципальных) нужд)</t>
  </si>
  <si>
    <t>03.1.00.28840</t>
  </si>
  <si>
    <t>Заместитель Председателя собрания депутатов –</t>
  </si>
  <si>
    <t>А.Д. Буцкий</t>
  </si>
  <si>
    <t>Расходы  на  содержание территории сельского поселения в рамках подпрограммы "Прочее благоустройство" муниципальной программы Кулешовского сельского поселения "Благоустройство территории Кулешовского сельского поселения" (Иные закупки товаров, работ и услуг для обеспечения государственных (муниципальных) нужд)</t>
  </si>
  <si>
    <t xml:space="preserve">к   решению  Собрания депутатов </t>
  </si>
  <si>
    <t>2024 и 2025 годов" от    02.11.2023   №  85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</si>
</sst>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25">
    <font>
      <sz val="11"/>
      <color indexed="8"/>
      <name val="Calibri"/>
      <family val="2"/>
      <scheme val="minor"/>
    </font>
    <font>
      <sz val="8"/>
      <color indexed="8"/>
      <name val="Arial Cyr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indexed="8"/>
      <name val="Calibri"/>
      <family val="2"/>
      <scheme val="minor"/>
    </font>
    <font>
      <b/>
      <sz val="15"/>
      <color indexed="8"/>
      <name val="Times New Roman"/>
      <family val="1"/>
      <charset val="204"/>
    </font>
    <font>
      <sz val="14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2" fillId="2" borderId="1"/>
    <xf numFmtId="0" fontId="22" fillId="2" borderId="1"/>
  </cellStyleXfs>
  <cellXfs count="151">
    <xf numFmtId="0" fontId="0" fillId="0" borderId="0" xfId="0"/>
    <xf numFmtId="49" fontId="2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0" fontId="0" fillId="0" borderId="0" xfId="0" applyFont="1"/>
    <xf numFmtId="49" fontId="8" fillId="2" borderId="2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right" vertical="center"/>
    </xf>
    <xf numFmtId="165" fontId="0" fillId="0" borderId="0" xfId="0" applyNumberFormat="1"/>
    <xf numFmtId="165" fontId="7" fillId="3" borderId="2" xfId="0" applyNumberFormat="1" applyFont="1" applyFill="1" applyBorder="1" applyAlignment="1">
      <alignment horizontal="right" vertical="center"/>
    </xf>
    <xf numFmtId="49" fontId="10" fillId="2" borderId="2" xfId="0" applyNumberFormat="1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right" vertical="center"/>
    </xf>
    <xf numFmtId="4" fontId="5" fillId="2" borderId="5" xfId="0" applyNumberFormat="1" applyFont="1" applyFill="1" applyBorder="1" applyAlignment="1">
      <alignment horizontal="right"/>
    </xf>
    <xf numFmtId="4" fontId="6" fillId="2" borderId="5" xfId="0" applyNumberFormat="1" applyFont="1" applyFill="1" applyBorder="1" applyAlignment="1">
      <alignment horizontal="right"/>
    </xf>
    <xf numFmtId="165" fontId="10" fillId="2" borderId="4" xfId="0" applyNumberFormat="1" applyFont="1" applyFill="1" applyBorder="1" applyAlignment="1">
      <alignment horizontal="right" vertical="center"/>
    </xf>
    <xf numFmtId="165" fontId="7" fillId="3" borderId="5" xfId="0" applyNumberFormat="1" applyFont="1" applyFill="1" applyBorder="1" applyAlignment="1">
      <alignment horizontal="right" vertical="center"/>
    </xf>
    <xf numFmtId="0" fontId="1" fillId="2" borderId="5" xfId="0" applyNumberFormat="1" applyFont="1" applyFill="1" applyBorder="1" applyAlignment="1">
      <alignment vertical="center"/>
    </xf>
    <xf numFmtId="165" fontId="10" fillId="2" borderId="5" xfId="0" applyNumberFormat="1" applyFont="1" applyFill="1" applyBorder="1" applyAlignment="1">
      <alignment horizontal="right" vertical="center"/>
    </xf>
    <xf numFmtId="165" fontId="8" fillId="2" borderId="5" xfId="0" applyNumberFormat="1" applyFont="1" applyFill="1" applyBorder="1" applyAlignment="1">
      <alignment horizontal="right" vertical="center"/>
    </xf>
    <xf numFmtId="0" fontId="0" fillId="0" borderId="1" xfId="0" applyBorder="1"/>
    <xf numFmtId="49" fontId="6" fillId="2" borderId="2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vertical="center"/>
    </xf>
    <xf numFmtId="49" fontId="12" fillId="2" borderId="1" xfId="0" applyNumberFormat="1" applyFont="1" applyFill="1" applyBorder="1" applyAlignment="1">
      <alignment horizontal="righ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right"/>
    </xf>
    <xf numFmtId="165" fontId="0" fillId="4" borderId="0" xfId="0" applyNumberFormat="1" applyFill="1"/>
    <xf numFmtId="0" fontId="0" fillId="4" borderId="0" xfId="0" applyFill="1"/>
    <xf numFmtId="49" fontId="10" fillId="4" borderId="2" xfId="0" applyNumberFormat="1" applyFont="1" applyFill="1" applyBorder="1" applyAlignment="1">
      <alignment horizontal="center" vertical="center" wrapText="1"/>
    </xf>
    <xf numFmtId="0" fontId="0" fillId="5" borderId="0" xfId="0" applyFill="1"/>
    <xf numFmtId="165" fontId="0" fillId="5" borderId="0" xfId="0" applyNumberFormat="1" applyFill="1"/>
    <xf numFmtId="0" fontId="0" fillId="5" borderId="0" xfId="0" applyFont="1" applyFill="1"/>
    <xf numFmtId="165" fontId="10" fillId="2" borderId="7" xfId="0" applyNumberFormat="1" applyFont="1" applyFill="1" applyBorder="1" applyAlignment="1">
      <alignment horizontal="right" vertical="center"/>
    </xf>
    <xf numFmtId="49" fontId="5" fillId="2" borderId="12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vertical="center"/>
    </xf>
    <xf numFmtId="0" fontId="1" fillId="2" borderId="12" xfId="0" applyNumberFormat="1" applyFont="1" applyFill="1" applyBorder="1" applyAlignment="1">
      <alignment vertical="center"/>
    </xf>
    <xf numFmtId="164" fontId="8" fillId="2" borderId="11" xfId="0" applyNumberFormat="1" applyFont="1" applyFill="1" applyBorder="1" applyAlignment="1">
      <alignment horizontal="justify" vertical="center" wrapText="1"/>
    </xf>
    <xf numFmtId="49" fontId="10" fillId="2" borderId="11" xfId="0" applyNumberFormat="1" applyFont="1" applyFill="1" applyBorder="1" applyAlignment="1">
      <alignment horizontal="justify" vertical="center" wrapText="1"/>
    </xf>
    <xf numFmtId="49" fontId="8" fillId="2" borderId="11" xfId="0" applyNumberFormat="1" applyFont="1" applyFill="1" applyBorder="1" applyAlignment="1">
      <alignment horizontal="justify" vertical="center" wrapText="1"/>
    </xf>
    <xf numFmtId="164" fontId="6" fillId="2" borderId="11" xfId="0" applyNumberFormat="1" applyFont="1" applyFill="1" applyBorder="1" applyAlignment="1">
      <alignment horizontal="justify" vertical="center" wrapText="1"/>
    </xf>
    <xf numFmtId="49" fontId="10" fillId="4" borderId="11" xfId="0" applyNumberFormat="1" applyFont="1" applyFill="1" applyBorder="1" applyAlignment="1">
      <alignment horizontal="justify" vertical="center" wrapText="1"/>
    </xf>
    <xf numFmtId="164" fontId="8" fillId="2" borderId="13" xfId="0" applyNumberFormat="1" applyFont="1" applyFill="1" applyBorder="1" applyAlignment="1">
      <alignment horizontal="justify" vertical="center" wrapText="1"/>
    </xf>
    <xf numFmtId="49" fontId="8" fillId="2" borderId="14" xfId="0" applyNumberFormat="1" applyFont="1" applyFill="1" applyBorder="1" applyAlignment="1">
      <alignment horizontal="center" vertical="center" wrapText="1"/>
    </xf>
    <xf numFmtId="49" fontId="9" fillId="4" borderId="20" xfId="0" applyNumberFormat="1" applyFont="1" applyFill="1" applyBorder="1" applyAlignment="1">
      <alignment horizontal="justify" vertical="center" wrapText="1"/>
    </xf>
    <xf numFmtId="49" fontId="9" fillId="4" borderId="21" xfId="0" applyNumberFormat="1" applyFont="1" applyFill="1" applyBorder="1" applyAlignment="1">
      <alignment horizontal="center" vertical="center" wrapText="1"/>
    </xf>
    <xf numFmtId="165" fontId="9" fillId="4" borderId="21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justify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7" fillId="4" borderId="20" xfId="0" applyNumberFormat="1" applyFont="1" applyFill="1" applyBorder="1" applyAlignment="1">
      <alignment horizontal="justify" vertical="center" wrapText="1"/>
    </xf>
    <xf numFmtId="49" fontId="7" fillId="4" borderId="21" xfId="0" applyNumberFormat="1" applyFont="1" applyFill="1" applyBorder="1" applyAlignment="1">
      <alignment horizontal="center" vertical="center" wrapText="1"/>
    </xf>
    <xf numFmtId="164" fontId="8" fillId="2" borderId="16" xfId="0" applyNumberFormat="1" applyFont="1" applyFill="1" applyBorder="1" applyAlignment="1">
      <alignment horizontal="justify" vertical="center" wrapText="1"/>
    </xf>
    <xf numFmtId="49" fontId="10" fillId="2" borderId="18" xfId="0" applyNumberFormat="1" applyFont="1" applyFill="1" applyBorder="1" applyAlignment="1">
      <alignment horizontal="justify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10" fillId="4" borderId="18" xfId="0" applyNumberFormat="1" applyFont="1" applyFill="1" applyBorder="1" applyAlignment="1">
      <alignment horizontal="justify" vertical="center" wrapText="1"/>
    </xf>
    <xf numFmtId="49" fontId="10" fillId="4" borderId="4" xfId="0" applyNumberFormat="1" applyFont="1" applyFill="1" applyBorder="1" applyAlignment="1">
      <alignment horizontal="center" vertical="center" wrapText="1"/>
    </xf>
    <xf numFmtId="165" fontId="13" fillId="2" borderId="2" xfId="0" applyNumberFormat="1" applyFont="1" applyFill="1" applyBorder="1" applyAlignment="1">
      <alignment horizontal="right" vertical="center"/>
    </xf>
    <xf numFmtId="165" fontId="13" fillId="2" borderId="12" xfId="0" applyNumberFormat="1" applyFont="1" applyFill="1" applyBorder="1" applyAlignment="1">
      <alignment horizontal="right" vertical="center"/>
    </xf>
    <xf numFmtId="165" fontId="13" fillId="2" borderId="3" xfId="0" applyNumberFormat="1" applyFont="1" applyFill="1" applyBorder="1" applyAlignment="1">
      <alignment horizontal="right" vertical="center"/>
    </xf>
    <xf numFmtId="165" fontId="13" fillId="2" borderId="17" xfId="0" applyNumberFormat="1" applyFont="1" applyFill="1" applyBorder="1" applyAlignment="1">
      <alignment horizontal="right" vertical="center"/>
    </xf>
    <xf numFmtId="165" fontId="13" fillId="2" borderId="4" xfId="0" applyNumberFormat="1" applyFont="1" applyFill="1" applyBorder="1" applyAlignment="1">
      <alignment horizontal="right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165" fontId="10" fillId="4" borderId="2" xfId="0" applyNumberFormat="1" applyFont="1" applyFill="1" applyBorder="1" applyAlignment="1">
      <alignment horizontal="right" vertical="center"/>
    </xf>
    <xf numFmtId="0" fontId="16" fillId="0" borderId="3" xfId="0" applyFont="1" applyBorder="1" applyAlignment="1">
      <alignment vertical="center"/>
    </xf>
    <xf numFmtId="165" fontId="13" fillId="2" borderId="14" xfId="0" applyNumberFormat="1" applyFont="1" applyFill="1" applyBorder="1" applyAlignment="1">
      <alignment horizontal="right" vertical="center"/>
    </xf>
    <xf numFmtId="0" fontId="16" fillId="0" borderId="14" xfId="0" applyFont="1" applyBorder="1" applyAlignment="1">
      <alignment vertical="center"/>
    </xf>
    <xf numFmtId="165" fontId="13" fillId="2" borderId="15" xfId="0" applyNumberFormat="1" applyFont="1" applyFill="1" applyBorder="1" applyAlignment="1">
      <alignment horizontal="right" vertical="center"/>
    </xf>
    <xf numFmtId="0" fontId="2" fillId="0" borderId="0" xfId="0" applyFont="1"/>
    <xf numFmtId="49" fontId="13" fillId="5" borderId="2" xfId="0" applyNumberFormat="1" applyFont="1" applyFill="1" applyBorder="1" applyAlignment="1">
      <alignment horizontal="center" vertical="center" wrapText="1"/>
    </xf>
    <xf numFmtId="165" fontId="13" fillId="5" borderId="2" xfId="0" applyNumberFormat="1" applyFont="1" applyFill="1" applyBorder="1" applyAlignment="1">
      <alignment horizontal="right" vertical="center"/>
    </xf>
    <xf numFmtId="49" fontId="6" fillId="2" borderId="11" xfId="0" applyNumberFormat="1" applyFont="1" applyFill="1" applyBorder="1" applyAlignment="1">
      <alignment horizontal="justify" vertical="center" wrapText="1"/>
    </xf>
    <xf numFmtId="164" fontId="6" fillId="2" borderId="16" xfId="0" applyNumberFormat="1" applyFont="1" applyFill="1" applyBorder="1" applyAlignment="1">
      <alignment horizontal="justify" vertical="center" wrapText="1"/>
    </xf>
    <xf numFmtId="165" fontId="13" fillId="2" borderId="7" xfId="0" applyNumberFormat="1" applyFont="1" applyFill="1" applyBorder="1" applyAlignment="1">
      <alignment horizontal="right" vertical="center"/>
    </xf>
    <xf numFmtId="165" fontId="13" fillId="5" borderId="12" xfId="0" applyNumberFormat="1" applyFont="1" applyFill="1" applyBorder="1" applyAlignment="1">
      <alignment horizontal="right" vertical="center"/>
    </xf>
    <xf numFmtId="49" fontId="13" fillId="2" borderId="2" xfId="0" applyNumberFormat="1" applyFont="1" applyFill="1" applyBorder="1" applyAlignment="1">
      <alignment horizontal="center" vertical="center" wrapText="1"/>
    </xf>
    <xf numFmtId="164" fontId="10" fillId="2" borderId="1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4" fontId="13" fillId="2" borderId="11" xfId="0" applyNumberFormat="1" applyFont="1" applyFill="1" applyBorder="1" applyAlignment="1">
      <alignment horizontal="justify" vertical="center" wrapText="1"/>
    </xf>
    <xf numFmtId="49" fontId="13" fillId="2" borderId="11" xfId="0" applyNumberFormat="1" applyFont="1" applyFill="1" applyBorder="1" applyAlignment="1">
      <alignment horizontal="justify" vertical="center" wrapText="1"/>
    </xf>
    <xf numFmtId="49" fontId="13" fillId="2" borderId="16" xfId="0" applyNumberFormat="1" applyFont="1" applyFill="1" applyBorder="1" applyAlignment="1">
      <alignment horizontal="justify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165" fontId="17" fillId="2" borderId="2" xfId="0" applyNumberFormat="1" applyFont="1" applyFill="1" applyBorder="1" applyAlignment="1">
      <alignment horizontal="right" vertical="center"/>
    </xf>
    <xf numFmtId="49" fontId="7" fillId="4" borderId="2" xfId="0" applyNumberFormat="1" applyFont="1" applyFill="1" applyBorder="1" applyAlignment="1">
      <alignment horizontal="justify"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165" fontId="10" fillId="2" borderId="19" xfId="0" applyNumberFormat="1" applyFont="1" applyFill="1" applyBorder="1" applyAlignment="1">
      <alignment horizontal="right" vertical="center"/>
    </xf>
    <xf numFmtId="165" fontId="13" fillId="2" borderId="19" xfId="0" applyNumberFormat="1" applyFont="1" applyFill="1" applyBorder="1" applyAlignment="1">
      <alignment horizontal="right" vertical="center"/>
    </xf>
    <xf numFmtId="49" fontId="6" fillId="2" borderId="4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8" fillId="2" borderId="24" xfId="0" applyNumberFormat="1" applyFont="1" applyFill="1" applyBorder="1" applyAlignment="1">
      <alignment horizontal="center" vertical="center" wrapText="1"/>
    </xf>
    <xf numFmtId="165" fontId="13" fillId="2" borderId="24" xfId="0" applyNumberFormat="1" applyFont="1" applyFill="1" applyBorder="1" applyAlignment="1">
      <alignment horizontal="right" vertical="center"/>
    </xf>
    <xf numFmtId="165" fontId="13" fillId="2" borderId="25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/>
    </xf>
    <xf numFmtId="49" fontId="6" fillId="2" borderId="24" xfId="0" applyNumberFormat="1" applyFont="1" applyFill="1" applyBorder="1" applyAlignment="1">
      <alignment horizontal="center" vertical="center" wrapText="1"/>
    </xf>
    <xf numFmtId="49" fontId="12" fillId="5" borderId="24" xfId="0" applyNumberFormat="1" applyFont="1" applyFill="1" applyBorder="1" applyAlignment="1">
      <alignment horizontal="center" vertical="center"/>
    </xf>
    <xf numFmtId="165" fontId="10" fillId="5" borderId="2" xfId="0" applyNumberFormat="1" applyFont="1" applyFill="1" applyBorder="1" applyAlignment="1">
      <alignment horizontal="right" vertical="center"/>
    </xf>
    <xf numFmtId="165" fontId="13" fillId="5" borderId="3" xfId="0" applyNumberFormat="1" applyFont="1" applyFill="1" applyBorder="1" applyAlignment="1">
      <alignment horizontal="right" vertical="center"/>
    </xf>
    <xf numFmtId="165" fontId="13" fillId="5" borderId="4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horizontal="right"/>
    </xf>
    <xf numFmtId="165" fontId="15" fillId="4" borderId="21" xfId="0" applyNumberFormat="1" applyFont="1" applyFill="1" applyBorder="1" applyAlignment="1">
      <alignment horizontal="right" vertical="center"/>
    </xf>
    <xf numFmtId="165" fontId="15" fillId="4" borderId="22" xfId="0" applyNumberFormat="1" applyFont="1" applyFill="1" applyBorder="1" applyAlignment="1">
      <alignment horizontal="right" vertical="center"/>
    </xf>
    <xf numFmtId="165" fontId="10" fillId="4" borderId="4" xfId="0" applyNumberFormat="1" applyFont="1" applyFill="1" applyBorder="1" applyAlignment="1">
      <alignment horizontal="right" vertical="center"/>
    </xf>
    <xf numFmtId="165" fontId="10" fillId="4" borderId="19" xfId="0" applyNumberFormat="1" applyFont="1" applyFill="1" applyBorder="1" applyAlignment="1">
      <alignment horizontal="right" vertical="center"/>
    </xf>
    <xf numFmtId="165" fontId="10" fillId="4" borderId="12" xfId="0" applyNumberFormat="1" applyFont="1" applyFill="1" applyBorder="1" applyAlignment="1">
      <alignment horizontal="right" vertical="center"/>
    </xf>
    <xf numFmtId="165" fontId="15" fillId="4" borderId="2" xfId="0" applyNumberFormat="1" applyFont="1" applyFill="1" applyBorder="1" applyAlignment="1">
      <alignment horizontal="right" vertical="center"/>
    </xf>
    <xf numFmtId="164" fontId="6" fillId="2" borderId="23" xfId="0" applyNumberFormat="1" applyFont="1" applyFill="1" applyBorder="1" applyAlignment="1">
      <alignment horizontal="justify" vertical="center" wrapText="1"/>
    </xf>
    <xf numFmtId="49" fontId="21" fillId="2" borderId="2" xfId="0" applyNumberFormat="1" applyFont="1" applyFill="1" applyBorder="1" applyAlignment="1">
      <alignment horizontal="center" vertical="center" wrapText="1"/>
    </xf>
    <xf numFmtId="165" fontId="18" fillId="4" borderId="21" xfId="0" applyNumberFormat="1" applyFont="1" applyFill="1" applyBorder="1" applyAlignment="1">
      <alignment horizontal="right" vertical="center"/>
    </xf>
    <xf numFmtId="49" fontId="8" fillId="5" borderId="2" xfId="0" applyNumberFormat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164" fontId="6" fillId="5" borderId="11" xfId="0" applyNumberFormat="1" applyFont="1" applyFill="1" applyBorder="1" applyAlignment="1">
      <alignment horizontal="justify" vertical="center" wrapText="1"/>
    </xf>
    <xf numFmtId="165" fontId="13" fillId="0" borderId="24" xfId="0" applyNumberFormat="1" applyFont="1" applyFill="1" applyBorder="1" applyAlignment="1">
      <alignment horizontal="right" vertical="center"/>
    </xf>
    <xf numFmtId="165" fontId="17" fillId="5" borderId="12" xfId="0" applyNumberFormat="1" applyFont="1" applyFill="1" applyBorder="1" applyAlignment="1">
      <alignment horizontal="right" vertical="center"/>
    </xf>
    <xf numFmtId="165" fontId="21" fillId="5" borderId="2" xfId="0" applyNumberFormat="1" applyFont="1" applyFill="1" applyBorder="1" applyAlignment="1">
      <alignment horizontal="right" vertical="center"/>
    </xf>
    <xf numFmtId="165" fontId="10" fillId="5" borderId="12" xfId="0" applyNumberFormat="1" applyFont="1" applyFill="1" applyBorder="1" applyAlignment="1">
      <alignment horizontal="right" vertical="center"/>
    </xf>
    <xf numFmtId="0" fontId="19" fillId="5" borderId="1" xfId="0" applyFont="1" applyFill="1" applyBorder="1" applyAlignment="1">
      <alignment vertical="center"/>
    </xf>
    <xf numFmtId="165" fontId="17" fillId="5" borderId="2" xfId="0" applyNumberFormat="1" applyFont="1" applyFill="1" applyBorder="1" applyAlignment="1">
      <alignment horizontal="right" vertical="center"/>
    </xf>
    <xf numFmtId="165" fontId="13" fillId="5" borderId="17" xfId="0" applyNumberFormat="1" applyFont="1" applyFill="1" applyBorder="1" applyAlignment="1">
      <alignment horizontal="right" vertical="center"/>
    </xf>
    <xf numFmtId="165" fontId="17" fillId="5" borderId="3" xfId="0" applyNumberFormat="1" applyFont="1" applyFill="1" applyBorder="1" applyAlignment="1">
      <alignment horizontal="right" vertical="center"/>
    </xf>
    <xf numFmtId="165" fontId="18" fillId="5" borderId="3" xfId="0" applyNumberFormat="1" applyFont="1" applyFill="1" applyBorder="1" applyAlignment="1">
      <alignment horizontal="right" vertical="center"/>
    </xf>
    <xf numFmtId="165" fontId="15" fillId="5" borderId="2" xfId="0" applyNumberFormat="1" applyFont="1" applyFill="1" applyBorder="1" applyAlignment="1">
      <alignment horizontal="right" vertical="center"/>
    </xf>
    <xf numFmtId="165" fontId="13" fillId="5" borderId="26" xfId="0" applyNumberFormat="1" applyFont="1" applyFill="1" applyBorder="1" applyAlignment="1">
      <alignment horizontal="right" vertical="center"/>
    </xf>
    <xf numFmtId="49" fontId="5" fillId="4" borderId="20" xfId="0" applyNumberFormat="1" applyFont="1" applyFill="1" applyBorder="1" applyAlignment="1">
      <alignment horizontal="justify" vertical="center" wrapText="1"/>
    </xf>
    <xf numFmtId="164" fontId="17" fillId="2" borderId="11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0" fontId="0" fillId="5" borderId="0" xfId="0" applyNumberFormat="1" applyFill="1"/>
    <xf numFmtId="164" fontId="6" fillId="5" borderId="16" xfId="0" applyNumberFormat="1" applyFont="1" applyFill="1" applyBorder="1" applyAlignment="1">
      <alignment horizontal="justify" vertical="center" wrapText="1"/>
    </xf>
    <xf numFmtId="0" fontId="6" fillId="2" borderId="11" xfId="1" applyNumberFormat="1" applyFont="1" applyFill="1" applyBorder="1" applyAlignment="1">
      <alignment vertical="center" wrapText="1"/>
    </xf>
    <xf numFmtId="0" fontId="6" fillId="2" borderId="11" xfId="2" applyNumberFormat="1" applyFont="1" applyFill="1" applyBorder="1" applyAlignment="1">
      <alignment vertical="center" wrapText="1"/>
    </xf>
    <xf numFmtId="49" fontId="11" fillId="6" borderId="18" xfId="0" applyNumberFormat="1" applyFont="1" applyFill="1" applyBorder="1" applyAlignment="1">
      <alignment horizontal="justify" vertical="center" wrapText="1"/>
    </xf>
    <xf numFmtId="49" fontId="11" fillId="6" borderId="4" xfId="0" applyNumberFormat="1" applyFont="1" applyFill="1" applyBorder="1" applyAlignment="1">
      <alignment horizontal="center" vertical="center" wrapText="1"/>
    </xf>
    <xf numFmtId="165" fontId="14" fillId="6" borderId="4" xfId="0" applyNumberFormat="1" applyFont="1" applyFill="1" applyBorder="1" applyAlignment="1">
      <alignment vertical="center"/>
    </xf>
    <xf numFmtId="49" fontId="14" fillId="6" borderId="2" xfId="0" applyNumberFormat="1" applyFont="1" applyFill="1" applyBorder="1" applyAlignment="1">
      <alignment horizontal="center" vertical="center" wrapText="1"/>
    </xf>
    <xf numFmtId="165" fontId="14" fillId="6" borderId="2" xfId="0" applyNumberFormat="1" applyFont="1" applyFill="1" applyBorder="1" applyAlignment="1">
      <alignment horizontal="right" vertical="center"/>
    </xf>
    <xf numFmtId="165" fontId="14" fillId="6" borderId="12" xfId="0" applyNumberFormat="1" applyFont="1" applyFill="1" applyBorder="1" applyAlignment="1">
      <alignment horizontal="right" vertical="center"/>
    </xf>
    <xf numFmtId="49" fontId="14" fillId="6" borderId="11" xfId="0" applyNumberFormat="1" applyFont="1" applyFill="1" applyBorder="1" applyAlignment="1">
      <alignment horizontal="justify" vertical="center" wrapText="1"/>
    </xf>
    <xf numFmtId="49" fontId="5" fillId="4" borderId="21" xfId="0" applyNumberFormat="1" applyFont="1" applyFill="1" applyBorder="1" applyAlignment="1">
      <alignment horizontal="center" vertical="center" wrapText="1"/>
    </xf>
    <xf numFmtId="49" fontId="3" fillId="7" borderId="16" xfId="0" applyNumberFormat="1" applyFont="1" applyFill="1" applyBorder="1" applyAlignment="1">
      <alignment horizontal="justify" vertical="center" wrapText="1"/>
    </xf>
    <xf numFmtId="49" fontId="3" fillId="7" borderId="3" xfId="0" applyNumberFormat="1" applyFont="1" applyFill="1" applyBorder="1" applyAlignment="1">
      <alignment horizontal="center" vertical="center" wrapText="1"/>
    </xf>
    <xf numFmtId="165" fontId="23" fillId="7" borderId="3" xfId="0" applyNumberFormat="1" applyFont="1" applyFill="1" applyBorder="1"/>
    <xf numFmtId="165" fontId="23" fillId="7" borderId="17" xfId="0" applyNumberFormat="1" applyFont="1" applyFill="1" applyBorder="1"/>
    <xf numFmtId="164" fontId="6" fillId="5" borderId="6" xfId="0" applyNumberFormat="1" applyFont="1" applyFill="1" applyBorder="1" applyAlignment="1">
      <alignment horizontal="justify" vertical="center" wrapText="1"/>
    </xf>
    <xf numFmtId="0" fontId="4" fillId="0" borderId="0" xfId="0" applyFont="1"/>
    <xf numFmtId="0" fontId="24" fillId="0" borderId="0" xfId="0" applyFont="1"/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AP108"/>
  <sheetViews>
    <sheetView showGridLines="0" tabSelected="1" topLeftCell="A54" zoomScale="74" zoomScaleNormal="74" workbookViewId="0">
      <selection activeCell="A69" sqref="A69"/>
    </sheetView>
  </sheetViews>
  <sheetFormatPr defaultRowHeight="10.15" customHeight="1"/>
  <cols>
    <col min="1" max="1" width="81.7109375" customWidth="1"/>
    <col min="2" max="2" width="5.42578125" customWidth="1"/>
    <col min="3" max="3" width="4.7109375" customWidth="1"/>
    <col min="4" max="4" width="15.140625" customWidth="1"/>
    <col min="5" max="18" width="0" hidden="1" customWidth="1"/>
    <col min="19" max="19" width="6.85546875" customWidth="1"/>
    <col min="20" max="20" width="21" customWidth="1"/>
    <col min="21" max="21" width="8" hidden="1" customWidth="1"/>
    <col min="22" max="22" width="13" hidden="1" customWidth="1"/>
    <col min="23" max="23" width="16.85546875" customWidth="1"/>
    <col min="24" max="24" width="18.5703125" customWidth="1"/>
    <col min="25" max="25" width="8" hidden="1" customWidth="1"/>
    <col min="26" max="26" width="0" hidden="1" customWidth="1"/>
    <col min="27" max="28" width="9.140625" style="28"/>
    <col min="29" max="29" width="13" style="28" hidden="1" customWidth="1"/>
    <col min="30" max="31" width="0" style="28" hidden="1" customWidth="1"/>
    <col min="32" max="42" width="9.140625" style="28"/>
  </cols>
  <sheetData>
    <row r="2" spans="1:26" ht="21" customHeight="1">
      <c r="X2" s="96"/>
    </row>
    <row r="3" spans="1:26" ht="16.7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1"/>
      <c r="U3" s="1"/>
      <c r="V3" s="1"/>
      <c r="W3" s="1"/>
      <c r="X3" s="1" t="s">
        <v>156</v>
      </c>
      <c r="Y3" s="1"/>
    </row>
    <row r="4" spans="1:26" ht="16.7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1"/>
      <c r="W4" s="1"/>
      <c r="X4" s="1" t="s">
        <v>184</v>
      </c>
      <c r="Y4" s="1"/>
    </row>
    <row r="5" spans="1:26" ht="16.7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1"/>
      <c r="W5" s="1"/>
      <c r="X5" s="1" t="s">
        <v>0</v>
      </c>
      <c r="Y5" s="1"/>
    </row>
    <row r="6" spans="1:26" ht="16.7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1"/>
      <c r="U6" s="1"/>
      <c r="V6" s="1"/>
      <c r="W6" s="1"/>
      <c r="X6" s="1" t="s">
        <v>1</v>
      </c>
      <c r="Y6" s="1"/>
    </row>
    <row r="7" spans="1:26" ht="16.7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1"/>
      <c r="U7" s="1"/>
      <c r="V7" s="1"/>
      <c r="W7" s="1"/>
      <c r="X7" s="1" t="s">
        <v>151</v>
      </c>
      <c r="Y7" s="1"/>
    </row>
    <row r="8" spans="1:26" ht="16.7" customHeight="1">
      <c r="A8" s="2"/>
      <c r="B8" s="2"/>
      <c r="C8" s="2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2"/>
      <c r="U8" s="22"/>
      <c r="V8" s="22"/>
      <c r="W8" s="22"/>
      <c r="X8" s="22" t="s">
        <v>185</v>
      </c>
      <c r="Y8" s="1"/>
    </row>
    <row r="9" spans="1:26" ht="12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1"/>
      <c r="U9" s="1"/>
      <c r="V9" s="1"/>
      <c r="W9" s="1"/>
      <c r="X9" s="1"/>
      <c r="Y9" s="1"/>
    </row>
    <row r="10" spans="1:26" ht="78.75" customHeight="1">
      <c r="A10" s="146" t="s">
        <v>152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</row>
    <row r="11" spans="1:26" ht="8.25" customHeight="1"/>
    <row r="12" spans="1:26" ht="19.5" customHeight="1" thickBo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47" t="s">
        <v>2</v>
      </c>
      <c r="X12" s="147"/>
      <c r="Y12" s="3"/>
    </row>
    <row r="13" spans="1:26" ht="15" customHeight="1">
      <c r="A13" s="148" t="s">
        <v>12</v>
      </c>
      <c r="B13" s="142" t="s">
        <v>8</v>
      </c>
      <c r="C13" s="142" t="s">
        <v>9</v>
      </c>
      <c r="D13" s="142" t="s">
        <v>10</v>
      </c>
      <c r="E13" s="142" t="s">
        <v>10</v>
      </c>
      <c r="F13" s="142" t="s">
        <v>10</v>
      </c>
      <c r="G13" s="142" t="s">
        <v>10</v>
      </c>
      <c r="H13" s="142" t="s">
        <v>10</v>
      </c>
      <c r="I13" s="142" t="s">
        <v>10</v>
      </c>
      <c r="J13" s="142" t="s">
        <v>10</v>
      </c>
      <c r="K13" s="142" t="s">
        <v>10</v>
      </c>
      <c r="L13" s="142" t="s">
        <v>10</v>
      </c>
      <c r="M13" s="142" t="s">
        <v>10</v>
      </c>
      <c r="N13" s="142" t="s">
        <v>10</v>
      </c>
      <c r="O13" s="142" t="s">
        <v>10</v>
      </c>
      <c r="P13" s="142" t="s">
        <v>10</v>
      </c>
      <c r="Q13" s="142" t="s">
        <v>10</v>
      </c>
      <c r="R13" s="142" t="s">
        <v>10</v>
      </c>
      <c r="S13" s="142" t="s">
        <v>11</v>
      </c>
      <c r="T13" s="142" t="s">
        <v>153</v>
      </c>
      <c r="U13" s="142" t="s">
        <v>85</v>
      </c>
      <c r="V13" s="142" t="s">
        <v>86</v>
      </c>
      <c r="W13" s="142" t="s">
        <v>87</v>
      </c>
      <c r="X13" s="143"/>
      <c r="Y13" s="144" t="s">
        <v>3</v>
      </c>
    </row>
    <row r="14" spans="1:26" ht="15" customHeight="1">
      <c r="A14" s="149"/>
      <c r="B14" s="150" t="s">
        <v>4</v>
      </c>
      <c r="C14" s="150" t="s">
        <v>5</v>
      </c>
      <c r="D14" s="150" t="s">
        <v>6</v>
      </c>
      <c r="E14" s="150" t="s">
        <v>6</v>
      </c>
      <c r="F14" s="150" t="s">
        <v>6</v>
      </c>
      <c r="G14" s="150" t="s">
        <v>6</v>
      </c>
      <c r="H14" s="150" t="s">
        <v>6</v>
      </c>
      <c r="I14" s="150" t="s">
        <v>6</v>
      </c>
      <c r="J14" s="150" t="s">
        <v>6</v>
      </c>
      <c r="K14" s="150" t="s">
        <v>6</v>
      </c>
      <c r="L14" s="150" t="s">
        <v>6</v>
      </c>
      <c r="M14" s="150" t="s">
        <v>6</v>
      </c>
      <c r="N14" s="150" t="s">
        <v>6</v>
      </c>
      <c r="O14" s="150" t="s">
        <v>6</v>
      </c>
      <c r="P14" s="150" t="s">
        <v>6</v>
      </c>
      <c r="Q14" s="150" t="s">
        <v>6</v>
      </c>
      <c r="R14" s="150" t="s">
        <v>6</v>
      </c>
      <c r="S14" s="150" t="s">
        <v>7</v>
      </c>
      <c r="T14" s="150"/>
      <c r="U14" s="150"/>
      <c r="V14" s="150"/>
      <c r="W14" s="86" t="s">
        <v>145</v>
      </c>
      <c r="X14" s="32" t="s">
        <v>154</v>
      </c>
      <c r="Y14" s="145"/>
    </row>
    <row r="15" spans="1:26" ht="15" hidden="1" customHeight="1">
      <c r="A15" s="33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34"/>
      <c r="Y15" s="16"/>
    </row>
    <row r="16" spans="1:26" ht="25.5" customHeight="1" thickBot="1">
      <c r="A16" s="135" t="s">
        <v>13</v>
      </c>
      <c r="B16" s="136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7">
        <f>T17+T45+T49+T54+T60+T87+T90+T94+T97</f>
        <v>77992.600000000006</v>
      </c>
      <c r="U16" s="137">
        <f>U17+U45+U49+U54+U60+U87+U90+U94+U97</f>
        <v>19608</v>
      </c>
      <c r="V16" s="137">
        <f>V17+V45+V49+V54+V60+V87+V90+V94+V97</f>
        <v>19608</v>
      </c>
      <c r="W16" s="138">
        <f>W17+W45+W49+W54+W60+W87+W90+W94+W97</f>
        <v>34944.6</v>
      </c>
      <c r="X16" s="138">
        <f>X17+X45+X49+X54+X60+X87+X90+X94+X97</f>
        <v>36349.100000000006</v>
      </c>
      <c r="Y16" s="12"/>
      <c r="Z16" s="8">
        <f>T17+T45+T49+T54+T60+T90+T94+T97</f>
        <v>77942.600000000006</v>
      </c>
    </row>
    <row r="17" spans="1:42" s="26" customFormat="1" ht="24.75" customHeight="1" thickBot="1">
      <c r="A17" s="42" t="s">
        <v>14</v>
      </c>
      <c r="B17" s="43" t="s">
        <v>15</v>
      </c>
      <c r="C17" s="43" t="s">
        <v>16</v>
      </c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4">
        <f>T18+T29+T31+T33+T27</f>
        <v>15460.099999999999</v>
      </c>
      <c r="U17" s="44">
        <f>U18+U29+U31+U33+U27</f>
        <v>12999.099999999999</v>
      </c>
      <c r="V17" s="44">
        <f>V18+V29+V31+V33+V27</f>
        <v>12999.099999999999</v>
      </c>
      <c r="W17" s="44">
        <f>W18+W29+W31+W33+W27</f>
        <v>18041.600000000002</v>
      </c>
      <c r="X17" s="44">
        <f>X18+X29+X31+X33+X27</f>
        <v>19030.7</v>
      </c>
      <c r="Y17" s="24"/>
      <c r="Z17" s="25" t="e">
        <f>T18+Z33+T31</f>
        <v>#REF!</v>
      </c>
      <c r="AA17" s="29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</row>
    <row r="18" spans="1:42" ht="63" customHeight="1">
      <c r="A18" s="127" t="s">
        <v>17</v>
      </c>
      <c r="B18" s="128" t="s">
        <v>15</v>
      </c>
      <c r="C18" s="128" t="s">
        <v>18</v>
      </c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9">
        <f>T19+T20+T21+T22+T23+T24+T25+T26+T28</f>
        <v>14751.3</v>
      </c>
      <c r="U18" s="129">
        <f t="shared" ref="U18:V18" si="0">U19+U20+U21+U22+U23+U24+U25+U26</f>
        <v>11326.499999999998</v>
      </c>
      <c r="V18" s="129">
        <f t="shared" si="0"/>
        <v>11326.499999999998</v>
      </c>
      <c r="W18" s="129">
        <f t="shared" ref="W18" si="1">W19+W20+W21+W22+W23+W24+W25+W26</f>
        <v>14829.800000000001</v>
      </c>
      <c r="X18" s="129">
        <f>X19+X20+X21+X22+X23+X24+X25+X26</f>
        <v>14832.500000000002</v>
      </c>
      <c r="Y18" s="13"/>
      <c r="Z18" s="8">
        <f>T19+T20+T21+T22+T23+T24+T25</f>
        <v>14504.9</v>
      </c>
      <c r="AA18" s="29"/>
    </row>
    <row r="19" spans="1:42" ht="124.5" customHeight="1">
      <c r="A19" s="35" t="s">
        <v>19</v>
      </c>
      <c r="B19" s="6" t="s">
        <v>15</v>
      </c>
      <c r="C19" s="6" t="s">
        <v>18</v>
      </c>
      <c r="D19" s="6" t="s">
        <v>90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 t="s">
        <v>20</v>
      </c>
      <c r="T19" s="68">
        <v>20</v>
      </c>
      <c r="U19" s="68">
        <v>20</v>
      </c>
      <c r="V19" s="68">
        <v>20</v>
      </c>
      <c r="W19" s="68">
        <v>20</v>
      </c>
      <c r="X19" s="68">
        <v>20</v>
      </c>
      <c r="Y19" s="13"/>
    </row>
    <row r="20" spans="1:42" ht="97.5" customHeight="1">
      <c r="A20" s="35" t="s">
        <v>21</v>
      </c>
      <c r="B20" s="6" t="s">
        <v>15</v>
      </c>
      <c r="C20" s="6" t="s">
        <v>18</v>
      </c>
      <c r="D20" s="6" t="s">
        <v>91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 t="s">
        <v>22</v>
      </c>
      <c r="T20" s="68">
        <v>12944.4</v>
      </c>
      <c r="U20" s="68">
        <f t="shared" ref="U20:V20" si="2">7669.9+316.4+21.4+632.8+2603+6.5</f>
        <v>11249.999999999998</v>
      </c>
      <c r="V20" s="68">
        <f t="shared" si="2"/>
        <v>11249.999999999998</v>
      </c>
      <c r="W20" s="68">
        <v>12944.3</v>
      </c>
      <c r="X20" s="68">
        <v>12947</v>
      </c>
      <c r="Y20" s="55">
        <f t="shared" ref="Y20:Z20" si="3">7669.9+316.4+632.8+2603</f>
        <v>11222.099999999999</v>
      </c>
      <c r="Z20" s="55">
        <f t="shared" si="3"/>
        <v>11222.099999999999</v>
      </c>
    </row>
    <row r="21" spans="1:42" ht="93" customHeight="1">
      <c r="A21" s="35" t="s">
        <v>23</v>
      </c>
      <c r="B21" s="6" t="s">
        <v>15</v>
      </c>
      <c r="C21" s="6" t="s">
        <v>18</v>
      </c>
      <c r="D21" s="6" t="s">
        <v>92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 t="s">
        <v>20</v>
      </c>
      <c r="T21" s="68">
        <f>1081.7+21.8+7+43+73.8+190+60</f>
        <v>1477.3</v>
      </c>
      <c r="U21" s="68"/>
      <c r="V21" s="68"/>
      <c r="W21" s="72">
        <v>1590.1</v>
      </c>
      <c r="X21" s="72">
        <v>1590.1</v>
      </c>
      <c r="Y21" s="13"/>
    </row>
    <row r="22" spans="1:42" ht="99" customHeight="1">
      <c r="A22" s="35" t="s">
        <v>24</v>
      </c>
      <c r="B22" s="6" t="s">
        <v>15</v>
      </c>
      <c r="C22" s="6" t="s">
        <v>18</v>
      </c>
      <c r="D22" s="6" t="s">
        <v>92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 t="s">
        <v>25</v>
      </c>
      <c r="T22" s="68">
        <v>0</v>
      </c>
      <c r="U22" s="68"/>
      <c r="V22" s="68"/>
      <c r="W22" s="72">
        <v>192.2</v>
      </c>
      <c r="X22" s="72">
        <v>192.2</v>
      </c>
      <c r="Y22" s="13"/>
    </row>
    <row r="23" spans="1:42" ht="93" customHeight="1">
      <c r="A23" s="35" t="s">
        <v>26</v>
      </c>
      <c r="B23" s="6" t="s">
        <v>15</v>
      </c>
      <c r="C23" s="6" t="s">
        <v>18</v>
      </c>
      <c r="D23" s="6" t="s">
        <v>92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 t="s">
        <v>27</v>
      </c>
      <c r="T23" s="68">
        <v>13</v>
      </c>
      <c r="U23" s="68">
        <v>3</v>
      </c>
      <c r="V23" s="68">
        <v>3</v>
      </c>
      <c r="W23" s="72">
        <f>3+30</f>
        <v>33</v>
      </c>
      <c r="X23" s="72">
        <f>3+30</f>
        <v>33</v>
      </c>
      <c r="Y23" s="13"/>
    </row>
    <row r="24" spans="1:42" ht="98.25" customHeight="1">
      <c r="A24" s="35" t="s">
        <v>28</v>
      </c>
      <c r="B24" s="6" t="s">
        <v>15</v>
      </c>
      <c r="C24" s="6" t="s">
        <v>18</v>
      </c>
      <c r="D24" s="6" t="s">
        <v>93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 t="s">
        <v>20</v>
      </c>
      <c r="T24" s="68">
        <v>50</v>
      </c>
      <c r="U24" s="68"/>
      <c r="V24" s="68"/>
      <c r="W24" s="72">
        <v>50</v>
      </c>
      <c r="X24" s="72">
        <v>50</v>
      </c>
      <c r="Y24" s="13"/>
    </row>
    <row r="25" spans="1:42" ht="113.25" customHeight="1">
      <c r="A25" s="35" t="s">
        <v>29</v>
      </c>
      <c r="B25" s="6" t="s">
        <v>15</v>
      </c>
      <c r="C25" s="6" t="s">
        <v>18</v>
      </c>
      <c r="D25" s="6" t="s">
        <v>94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 t="s">
        <v>20</v>
      </c>
      <c r="T25" s="68">
        <v>0.2</v>
      </c>
      <c r="U25" s="68"/>
      <c r="V25" s="68"/>
      <c r="W25" s="72">
        <v>0.2</v>
      </c>
      <c r="X25" s="72">
        <v>0.2</v>
      </c>
      <c r="Y25" s="13"/>
    </row>
    <row r="26" spans="1:42" ht="86.25" customHeight="1">
      <c r="A26" s="35" t="s">
        <v>164</v>
      </c>
      <c r="B26" s="6" t="s">
        <v>15</v>
      </c>
      <c r="C26" s="20" t="s">
        <v>18</v>
      </c>
      <c r="D26" s="6" t="s">
        <v>103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 t="s">
        <v>43</v>
      </c>
      <c r="T26" s="68">
        <v>74.3</v>
      </c>
      <c r="U26" s="68">
        <v>53.5</v>
      </c>
      <c r="V26" s="68">
        <v>53.5</v>
      </c>
      <c r="W26" s="72">
        <v>0</v>
      </c>
      <c r="X26" s="72">
        <v>0</v>
      </c>
      <c r="Y26" s="18">
        <v>53.5</v>
      </c>
      <c r="Z26" s="7">
        <v>53.5</v>
      </c>
    </row>
    <row r="27" spans="1:42" ht="44.25" hidden="1" customHeight="1">
      <c r="A27" s="74" t="s">
        <v>143</v>
      </c>
      <c r="B27" s="104" t="s">
        <v>15</v>
      </c>
      <c r="C27" s="104" t="s">
        <v>142</v>
      </c>
      <c r="D27" s="20" t="s">
        <v>104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 t="s">
        <v>43</v>
      </c>
      <c r="T27" s="111"/>
      <c r="U27" s="111">
        <f t="shared" ref="U27:X27" si="4">U28</f>
        <v>114.6</v>
      </c>
      <c r="V27" s="111">
        <f t="shared" si="4"/>
        <v>114.6</v>
      </c>
      <c r="W27" s="111">
        <f t="shared" si="4"/>
        <v>0</v>
      </c>
      <c r="X27" s="111">
        <f t="shared" si="4"/>
        <v>0</v>
      </c>
      <c r="Y27" s="13"/>
    </row>
    <row r="28" spans="1:42" s="5" customFormat="1" ht="100.5" customHeight="1">
      <c r="A28" s="35" t="s">
        <v>165</v>
      </c>
      <c r="B28" s="6" t="s">
        <v>15</v>
      </c>
      <c r="C28" s="20" t="s">
        <v>142</v>
      </c>
      <c r="D28" s="6" t="s">
        <v>104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 t="s">
        <v>43</v>
      </c>
      <c r="T28" s="68">
        <v>172.1</v>
      </c>
      <c r="U28" s="68">
        <v>114.6</v>
      </c>
      <c r="V28" s="68">
        <v>114.6</v>
      </c>
      <c r="W28" s="72"/>
      <c r="X28" s="72"/>
      <c r="Y28" s="13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</row>
    <row r="29" spans="1:42" ht="21.75" hidden="1" customHeight="1">
      <c r="A29" s="36" t="s">
        <v>88</v>
      </c>
      <c r="B29" s="75" t="s">
        <v>15</v>
      </c>
      <c r="C29" s="75" t="s">
        <v>68</v>
      </c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93">
        <f>T30</f>
        <v>0</v>
      </c>
      <c r="U29" s="93">
        <f t="shared" ref="U29:X29" si="5">U30</f>
        <v>0</v>
      </c>
      <c r="V29" s="93">
        <f t="shared" si="5"/>
        <v>0</v>
      </c>
      <c r="W29" s="112">
        <f t="shared" si="5"/>
        <v>0</v>
      </c>
      <c r="X29" s="112">
        <f t="shared" si="5"/>
        <v>0</v>
      </c>
      <c r="Y29" s="13"/>
    </row>
    <row r="30" spans="1:42" ht="33" hidden="1" customHeight="1">
      <c r="A30" s="69" t="s">
        <v>141</v>
      </c>
      <c r="B30" s="6" t="s">
        <v>15</v>
      </c>
      <c r="C30" s="6" t="s">
        <v>68</v>
      </c>
      <c r="D30" s="6" t="s">
        <v>95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 t="s">
        <v>89</v>
      </c>
      <c r="T30" s="68">
        <v>0</v>
      </c>
      <c r="U30" s="68"/>
      <c r="V30" s="68"/>
      <c r="W30" s="72">
        <v>0</v>
      </c>
      <c r="X30" s="72">
        <v>0</v>
      </c>
      <c r="Y30" s="13"/>
    </row>
    <row r="31" spans="1:42" ht="16.7" customHeight="1">
      <c r="A31" s="133" t="s">
        <v>30</v>
      </c>
      <c r="B31" s="130" t="s">
        <v>15</v>
      </c>
      <c r="C31" s="130" t="s">
        <v>31</v>
      </c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30"/>
      <c r="O31" s="130"/>
      <c r="P31" s="130"/>
      <c r="Q31" s="130"/>
      <c r="R31" s="130"/>
      <c r="S31" s="130"/>
      <c r="T31" s="131">
        <v>50</v>
      </c>
      <c r="U31" s="131"/>
      <c r="V31" s="131"/>
      <c r="W31" s="132">
        <v>50</v>
      </c>
      <c r="X31" s="132">
        <v>50</v>
      </c>
      <c r="Y31" s="13"/>
    </row>
    <row r="32" spans="1:42" ht="31.5" customHeight="1">
      <c r="A32" s="37" t="s">
        <v>32</v>
      </c>
      <c r="B32" s="6" t="s">
        <v>15</v>
      </c>
      <c r="C32" s="6" t="s">
        <v>31</v>
      </c>
      <c r="D32" s="6" t="s">
        <v>96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 t="s">
        <v>33</v>
      </c>
      <c r="T32" s="68">
        <v>50</v>
      </c>
      <c r="U32" s="68">
        <v>50</v>
      </c>
      <c r="V32" s="68">
        <v>50</v>
      </c>
      <c r="W32" s="72">
        <v>50</v>
      </c>
      <c r="X32" s="72">
        <v>50</v>
      </c>
      <c r="Y32" s="13"/>
    </row>
    <row r="33" spans="1:27" ht="19.5" customHeight="1">
      <c r="A33" s="133" t="s">
        <v>34</v>
      </c>
      <c r="B33" s="130" t="s">
        <v>15</v>
      </c>
      <c r="C33" s="130" t="s">
        <v>35</v>
      </c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1">
        <f>T34+T35+T36+T37+T38+T39+T40+T41+T44+T42+T43</f>
        <v>658.8</v>
      </c>
      <c r="U33" s="131">
        <f>U34+U35+U36+U37+U39+U40+U41+U44+U42+U43</f>
        <v>1558</v>
      </c>
      <c r="V33" s="131">
        <f>V34+V35+V36+V37+V39+V40+V41+V44+V42+V43</f>
        <v>1558</v>
      </c>
      <c r="W33" s="131">
        <f>W34+W35+W36+W37+W39+W40+W41+W44+W42+W43</f>
        <v>3161.8</v>
      </c>
      <c r="X33" s="131">
        <f>X34+X35+X36+X37+X39+X40+X41+X44+X42+X43</f>
        <v>4148.2</v>
      </c>
      <c r="Y33" s="17" t="e">
        <f>Y34+Y35+Y36+Y39+Y40+#REF!+Y41+Y26+Y28+Y44</f>
        <v>#REF!</v>
      </c>
      <c r="Z33" s="11" t="e">
        <f>Z34+Z35+Z36+Z39+Z40+#REF!+Z41+Z26+Z28+Z44</f>
        <v>#REF!</v>
      </c>
      <c r="AA33" s="29"/>
    </row>
    <row r="34" spans="1:27" ht="95.25" customHeight="1">
      <c r="A34" s="35" t="s">
        <v>36</v>
      </c>
      <c r="B34" s="6" t="s">
        <v>15</v>
      </c>
      <c r="C34" s="6" t="s">
        <v>35</v>
      </c>
      <c r="D34" s="6" t="s">
        <v>97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 t="s">
        <v>20</v>
      </c>
      <c r="T34" s="68">
        <v>50</v>
      </c>
      <c r="U34" s="68">
        <v>20</v>
      </c>
      <c r="V34" s="68">
        <v>20</v>
      </c>
      <c r="W34" s="72">
        <v>20</v>
      </c>
      <c r="X34" s="72">
        <v>20</v>
      </c>
      <c r="Y34" s="13"/>
    </row>
    <row r="35" spans="1:27" ht="113.25" customHeight="1">
      <c r="A35" s="35" t="s">
        <v>37</v>
      </c>
      <c r="B35" s="6" t="s">
        <v>15</v>
      </c>
      <c r="C35" s="6" t="s">
        <v>35</v>
      </c>
      <c r="D35" s="6" t="s">
        <v>98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 t="s">
        <v>20</v>
      </c>
      <c r="T35" s="68">
        <v>100</v>
      </c>
      <c r="U35" s="68">
        <v>200</v>
      </c>
      <c r="V35" s="68">
        <v>200</v>
      </c>
      <c r="W35" s="68">
        <v>200</v>
      </c>
      <c r="X35" s="68">
        <v>200</v>
      </c>
      <c r="Y35" s="13"/>
    </row>
    <row r="36" spans="1:27" ht="99" customHeight="1">
      <c r="A36" s="76" t="s">
        <v>38</v>
      </c>
      <c r="B36" s="73" t="s">
        <v>15</v>
      </c>
      <c r="C36" s="73" t="s">
        <v>35</v>
      </c>
      <c r="D36" s="73" t="s">
        <v>99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 t="s">
        <v>27</v>
      </c>
      <c r="T36" s="113">
        <v>50</v>
      </c>
      <c r="U36" s="68">
        <v>900</v>
      </c>
      <c r="V36" s="68">
        <v>900</v>
      </c>
      <c r="W36" s="68">
        <v>1700</v>
      </c>
      <c r="X36" s="68">
        <v>1700</v>
      </c>
      <c r="Y36" s="13"/>
    </row>
    <row r="37" spans="1:27" ht="39" hidden="1" customHeight="1">
      <c r="A37" s="76" t="s">
        <v>140</v>
      </c>
      <c r="B37" s="73" t="s">
        <v>15</v>
      </c>
      <c r="C37" s="73" t="s">
        <v>35</v>
      </c>
      <c r="D37" s="73" t="s">
        <v>148</v>
      </c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 t="s">
        <v>149</v>
      </c>
      <c r="T37" s="68">
        <v>0</v>
      </c>
      <c r="U37" s="114"/>
      <c r="V37" s="114"/>
      <c r="W37" s="110">
        <v>0</v>
      </c>
      <c r="X37" s="110">
        <v>0</v>
      </c>
      <c r="Y37" s="13"/>
    </row>
    <row r="38" spans="1:27" ht="39" customHeight="1">
      <c r="A38" s="76" t="s">
        <v>140</v>
      </c>
      <c r="B38" s="73" t="s">
        <v>15</v>
      </c>
      <c r="C38" s="73" t="s">
        <v>35</v>
      </c>
      <c r="D38" s="73" t="s">
        <v>150</v>
      </c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 t="s">
        <v>27</v>
      </c>
      <c r="T38" s="68">
        <v>10</v>
      </c>
      <c r="U38" s="114"/>
      <c r="V38" s="114"/>
      <c r="W38" s="110"/>
      <c r="X38" s="110"/>
      <c r="Y38" s="13"/>
    </row>
    <row r="39" spans="1:27" ht="93.75" customHeight="1">
      <c r="A39" s="76" t="s">
        <v>39</v>
      </c>
      <c r="B39" s="73" t="s">
        <v>15</v>
      </c>
      <c r="C39" s="73" t="s">
        <v>35</v>
      </c>
      <c r="D39" s="73" t="s">
        <v>100</v>
      </c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 t="s">
        <v>20</v>
      </c>
      <c r="T39" s="68">
        <v>140.6</v>
      </c>
      <c r="U39" s="68">
        <v>168</v>
      </c>
      <c r="V39" s="68">
        <v>168</v>
      </c>
      <c r="W39" s="72">
        <v>147.80000000000001</v>
      </c>
      <c r="X39" s="72">
        <v>150.69999999999999</v>
      </c>
      <c r="Y39" s="13"/>
    </row>
    <row r="40" spans="1:27" ht="79.5" customHeight="1">
      <c r="A40" s="76" t="s">
        <v>40</v>
      </c>
      <c r="B40" s="73" t="s">
        <v>15</v>
      </c>
      <c r="C40" s="73" t="s">
        <v>35</v>
      </c>
      <c r="D40" s="73" t="s">
        <v>101</v>
      </c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 t="s">
        <v>20</v>
      </c>
      <c r="T40" s="68">
        <v>50</v>
      </c>
      <c r="U40" s="68">
        <v>200</v>
      </c>
      <c r="V40" s="68">
        <v>200</v>
      </c>
      <c r="W40" s="68">
        <v>160</v>
      </c>
      <c r="X40" s="68">
        <v>200</v>
      </c>
      <c r="Y40" s="80">
        <v>200</v>
      </c>
      <c r="Z40" s="80">
        <v>200</v>
      </c>
    </row>
    <row r="41" spans="1:27" ht="33.75" customHeight="1">
      <c r="A41" s="77" t="s">
        <v>41</v>
      </c>
      <c r="B41" s="73" t="s">
        <v>15</v>
      </c>
      <c r="C41" s="73" t="s">
        <v>35</v>
      </c>
      <c r="D41" s="73" t="s">
        <v>102</v>
      </c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 t="s">
        <v>27</v>
      </c>
      <c r="T41" s="68">
        <v>60</v>
      </c>
      <c r="U41" s="68">
        <v>70</v>
      </c>
      <c r="V41" s="68">
        <v>70</v>
      </c>
      <c r="W41" s="72">
        <v>60</v>
      </c>
      <c r="X41" s="72">
        <v>60</v>
      </c>
      <c r="Y41" s="13"/>
    </row>
    <row r="42" spans="1:27" ht="114.75" customHeight="1">
      <c r="A42" s="76" t="s">
        <v>166</v>
      </c>
      <c r="B42" s="73" t="s">
        <v>15</v>
      </c>
      <c r="C42" s="73" t="s">
        <v>35</v>
      </c>
      <c r="D42" s="73" t="s">
        <v>163</v>
      </c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 t="s">
        <v>43</v>
      </c>
      <c r="T42" s="68">
        <v>198.2</v>
      </c>
      <c r="U42" s="68">
        <f t="shared" ref="U42:X42" si="6">11.6-11.6</f>
        <v>0</v>
      </c>
      <c r="V42" s="68">
        <f t="shared" si="6"/>
        <v>0</v>
      </c>
      <c r="W42" s="68">
        <f t="shared" si="6"/>
        <v>0</v>
      </c>
      <c r="X42" s="68">
        <f t="shared" si="6"/>
        <v>0</v>
      </c>
      <c r="Y42" s="13"/>
    </row>
    <row r="43" spans="1:27" ht="33.75" hidden="1" customHeight="1">
      <c r="A43" s="77" t="s">
        <v>42</v>
      </c>
      <c r="B43" s="73" t="s">
        <v>15</v>
      </c>
      <c r="C43" s="73" t="s">
        <v>35</v>
      </c>
      <c r="D43" s="73" t="s">
        <v>104</v>
      </c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 t="s">
        <v>43</v>
      </c>
      <c r="T43" s="68">
        <f>28.8-28.8</f>
        <v>0</v>
      </c>
      <c r="U43" s="94"/>
      <c r="V43" s="94"/>
      <c r="W43" s="115">
        <f>114.6-114.6</f>
        <v>0</v>
      </c>
      <c r="X43" s="115">
        <f>114.6-114.6</f>
        <v>0</v>
      </c>
      <c r="Y43" s="13"/>
    </row>
    <row r="44" spans="1:27" ht="51" customHeight="1" thickBot="1">
      <c r="A44" s="78" t="s">
        <v>128</v>
      </c>
      <c r="B44" s="79" t="s">
        <v>15</v>
      </c>
      <c r="C44" s="79" t="s">
        <v>35</v>
      </c>
      <c r="D44" s="79" t="s">
        <v>105</v>
      </c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 t="s">
        <v>89</v>
      </c>
      <c r="T44" s="116"/>
      <c r="U44" s="117"/>
      <c r="V44" s="117"/>
      <c r="W44" s="115">
        <f>782.8+91.2</f>
        <v>874</v>
      </c>
      <c r="X44" s="115">
        <f>1636.4+181.1</f>
        <v>1817.5</v>
      </c>
      <c r="Y44" s="12"/>
    </row>
    <row r="45" spans="1:27" ht="20.25" customHeight="1" thickBot="1">
      <c r="A45" s="120" t="s">
        <v>44</v>
      </c>
      <c r="B45" s="134" t="s">
        <v>45</v>
      </c>
      <c r="C45" s="134" t="s">
        <v>16</v>
      </c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  <c r="Q45" s="134"/>
      <c r="R45" s="134"/>
      <c r="S45" s="134"/>
      <c r="T45" s="97">
        <f>T46</f>
        <v>882</v>
      </c>
      <c r="U45" s="97">
        <f t="shared" ref="U45:X45" si="7">U46</f>
        <v>652.29999999999995</v>
      </c>
      <c r="V45" s="97">
        <f t="shared" si="7"/>
        <v>652.29999999999995</v>
      </c>
      <c r="W45" s="98">
        <f t="shared" si="7"/>
        <v>920.9</v>
      </c>
      <c r="X45" s="98">
        <f t="shared" si="7"/>
        <v>952.7</v>
      </c>
      <c r="Y45" s="13"/>
    </row>
    <row r="46" spans="1:27" ht="21" customHeight="1">
      <c r="A46" s="46" t="s">
        <v>46</v>
      </c>
      <c r="B46" s="47" t="s">
        <v>45</v>
      </c>
      <c r="C46" s="47" t="s">
        <v>47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59">
        <f>T47+T48</f>
        <v>882</v>
      </c>
      <c r="U46" s="59">
        <f t="shared" ref="U46:V46" si="8">U47+U48</f>
        <v>652.29999999999995</v>
      </c>
      <c r="V46" s="59">
        <f t="shared" si="8"/>
        <v>652.29999999999995</v>
      </c>
      <c r="W46" s="59">
        <f>W47+W48</f>
        <v>920.9</v>
      </c>
      <c r="X46" s="59">
        <f>X47+X48</f>
        <v>952.7</v>
      </c>
      <c r="Y46" s="18">
        <f t="shared" ref="Y46" si="9">Y47+Y48</f>
        <v>0</v>
      </c>
      <c r="Z46" s="7">
        <f t="shared" ref="Z46" si="10">Z47+Z48</f>
        <v>0</v>
      </c>
    </row>
    <row r="47" spans="1:27" ht="69.75" customHeight="1">
      <c r="A47" s="126" t="s">
        <v>176</v>
      </c>
      <c r="B47" s="6" t="s">
        <v>45</v>
      </c>
      <c r="C47" s="6" t="s">
        <v>47</v>
      </c>
      <c r="D47" s="6" t="s">
        <v>106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 t="s">
        <v>22</v>
      </c>
      <c r="T47" s="68">
        <v>806</v>
      </c>
      <c r="U47" s="68">
        <v>648.4</v>
      </c>
      <c r="V47" s="68">
        <v>648.4</v>
      </c>
      <c r="W47" s="72">
        <v>850</v>
      </c>
      <c r="X47" s="56">
        <v>890</v>
      </c>
      <c r="Y47" s="13"/>
    </row>
    <row r="48" spans="1:27" ht="75.75" customHeight="1" thickBot="1">
      <c r="A48" s="125" t="s">
        <v>175</v>
      </c>
      <c r="B48" s="45" t="s">
        <v>45</v>
      </c>
      <c r="C48" s="45" t="s">
        <v>47</v>
      </c>
      <c r="D48" s="45" t="s">
        <v>106</v>
      </c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60" t="s">
        <v>20</v>
      </c>
      <c r="T48" s="94">
        <v>76</v>
      </c>
      <c r="U48" s="94">
        <v>3.9</v>
      </c>
      <c r="V48" s="94">
        <v>3.9</v>
      </c>
      <c r="W48" s="115">
        <v>70.900000000000006</v>
      </c>
      <c r="X48" s="58">
        <v>62.7</v>
      </c>
      <c r="Y48" s="12"/>
    </row>
    <row r="49" spans="1:35" ht="32.25" customHeight="1" thickBot="1">
      <c r="A49" s="120" t="s">
        <v>48</v>
      </c>
      <c r="B49" s="134" t="s">
        <v>47</v>
      </c>
      <c r="C49" s="134" t="s">
        <v>16</v>
      </c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  <c r="Q49" s="134"/>
      <c r="R49" s="134"/>
      <c r="S49" s="134"/>
      <c r="T49" s="97">
        <f>T50</f>
        <v>2104.5</v>
      </c>
      <c r="U49" s="97">
        <f t="shared" ref="U49:X49" si="11">U50</f>
        <v>2338.6</v>
      </c>
      <c r="V49" s="97">
        <f t="shared" si="11"/>
        <v>2338.6</v>
      </c>
      <c r="W49" s="98">
        <f t="shared" si="11"/>
        <v>2338.6</v>
      </c>
      <c r="X49" s="98">
        <f t="shared" si="11"/>
        <v>2338.6</v>
      </c>
      <c r="Y49" s="13"/>
    </row>
    <row r="50" spans="1:35" ht="36.75" customHeight="1">
      <c r="A50" s="46" t="s">
        <v>49</v>
      </c>
      <c r="B50" s="47" t="s">
        <v>47</v>
      </c>
      <c r="C50" s="85" t="s">
        <v>16</v>
      </c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95">
        <f>T51+T52+T53</f>
        <v>2104.5</v>
      </c>
      <c r="U50" s="59">
        <f t="shared" ref="U50:X50" si="12">U51+U52+U53</f>
        <v>2338.6</v>
      </c>
      <c r="V50" s="59">
        <f t="shared" si="12"/>
        <v>2338.6</v>
      </c>
      <c r="W50" s="59">
        <f t="shared" ref="W50" si="13">W51+W52+W53</f>
        <v>2338.6</v>
      </c>
      <c r="X50" s="59">
        <f t="shared" si="12"/>
        <v>2338.6</v>
      </c>
      <c r="Y50" s="18">
        <f t="shared" ref="Y50" si="14">Y51+Y52</f>
        <v>0</v>
      </c>
      <c r="Z50" s="7">
        <f t="shared" ref="Z50" si="15">Z51+Z52</f>
        <v>0</v>
      </c>
    </row>
    <row r="51" spans="1:35" ht="93" customHeight="1">
      <c r="A51" s="35" t="s">
        <v>51</v>
      </c>
      <c r="B51" s="6" t="s">
        <v>47</v>
      </c>
      <c r="C51" s="20" t="s">
        <v>77</v>
      </c>
      <c r="D51" s="6" t="s">
        <v>107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 t="s">
        <v>20</v>
      </c>
      <c r="T51" s="68">
        <f>93.4+1.2</f>
        <v>94.600000000000009</v>
      </c>
      <c r="U51" s="55">
        <v>155.6</v>
      </c>
      <c r="V51" s="55">
        <v>155.6</v>
      </c>
      <c r="W51" s="55">
        <v>155.6</v>
      </c>
      <c r="X51" s="55">
        <v>155.6</v>
      </c>
      <c r="Y51" s="13"/>
    </row>
    <row r="52" spans="1:35" ht="95.25" customHeight="1">
      <c r="A52" s="35" t="s">
        <v>52</v>
      </c>
      <c r="B52" s="6" t="s">
        <v>47</v>
      </c>
      <c r="C52" s="20" t="s">
        <v>147</v>
      </c>
      <c r="D52" s="6" t="s">
        <v>108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 t="s">
        <v>20</v>
      </c>
      <c r="T52" s="68">
        <f>1380.1+599.8</f>
        <v>1979.8999999999999</v>
      </c>
      <c r="U52" s="55">
        <v>2153</v>
      </c>
      <c r="V52" s="55">
        <v>2153</v>
      </c>
      <c r="W52" s="55">
        <v>2153</v>
      </c>
      <c r="X52" s="55">
        <v>2153</v>
      </c>
      <c r="Y52" s="12"/>
    </row>
    <row r="53" spans="1:35" ht="108.75" customHeight="1" thickBot="1">
      <c r="A53" s="38" t="s">
        <v>135</v>
      </c>
      <c r="B53" s="20" t="s">
        <v>47</v>
      </c>
      <c r="C53" s="20" t="s">
        <v>147</v>
      </c>
      <c r="D53" s="20" t="s">
        <v>146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20" t="s">
        <v>132</v>
      </c>
      <c r="T53" s="68">
        <v>30</v>
      </c>
      <c r="U53" s="55">
        <v>30</v>
      </c>
      <c r="V53" s="55">
        <v>30</v>
      </c>
      <c r="W53" s="55">
        <v>30</v>
      </c>
      <c r="X53" s="55">
        <v>30</v>
      </c>
      <c r="Y53" s="12"/>
    </row>
    <row r="54" spans="1:35" ht="20.25" customHeight="1" thickBot="1">
      <c r="A54" s="120" t="s">
        <v>53</v>
      </c>
      <c r="B54" s="134" t="s">
        <v>18</v>
      </c>
      <c r="C54" s="134" t="s">
        <v>16</v>
      </c>
      <c r="D54" s="134"/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  <c r="P54" s="134"/>
      <c r="Q54" s="134"/>
      <c r="R54" s="134"/>
      <c r="S54" s="134"/>
      <c r="T54" s="97">
        <f>T55+T57</f>
        <v>641.1</v>
      </c>
      <c r="U54" s="97">
        <f t="shared" ref="U54:X54" si="16">U55+U57</f>
        <v>1095.5</v>
      </c>
      <c r="V54" s="97">
        <f t="shared" si="16"/>
        <v>1095.5</v>
      </c>
      <c r="W54" s="98">
        <f t="shared" ref="W54" si="17">W55+W57</f>
        <v>203</v>
      </c>
      <c r="X54" s="98">
        <f t="shared" si="16"/>
        <v>303</v>
      </c>
      <c r="Y54" s="13"/>
    </row>
    <row r="55" spans="1:35" ht="23.25" hidden="1" customHeight="1">
      <c r="A55" s="51" t="s">
        <v>54</v>
      </c>
      <c r="B55" s="52" t="s">
        <v>18</v>
      </c>
      <c r="C55" s="52" t="s">
        <v>50</v>
      </c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14">
        <f>T56</f>
        <v>0</v>
      </c>
      <c r="U55" s="14">
        <f t="shared" ref="U55:V55" si="18">U56</f>
        <v>892.5</v>
      </c>
      <c r="V55" s="14">
        <f t="shared" si="18"/>
        <v>892.5</v>
      </c>
      <c r="W55" s="83">
        <f>W56</f>
        <v>0</v>
      </c>
      <c r="X55" s="83">
        <f>X56</f>
        <v>0</v>
      </c>
      <c r="Y55" s="31">
        <f t="shared" ref="Y55:Z55" si="19">Y56</f>
        <v>0</v>
      </c>
      <c r="Z55" s="14">
        <f t="shared" si="19"/>
        <v>0</v>
      </c>
    </row>
    <row r="56" spans="1:35" ht="86.25" hidden="1" customHeight="1">
      <c r="A56" s="35" t="s">
        <v>55</v>
      </c>
      <c r="B56" s="6" t="s">
        <v>18</v>
      </c>
      <c r="C56" s="6" t="s">
        <v>50</v>
      </c>
      <c r="D56" s="6" t="s">
        <v>109</v>
      </c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 t="s">
        <v>20</v>
      </c>
      <c r="T56" s="55">
        <v>0</v>
      </c>
      <c r="U56" s="55">
        <v>892.5</v>
      </c>
      <c r="V56" s="55">
        <v>892.5</v>
      </c>
      <c r="W56" s="56">
        <v>0</v>
      </c>
      <c r="X56" s="56">
        <v>0</v>
      </c>
      <c r="Y56" s="13"/>
    </row>
    <row r="57" spans="1:35" ht="26.25" customHeight="1">
      <c r="A57" s="37" t="s">
        <v>56</v>
      </c>
      <c r="B57" s="6" t="s">
        <v>18</v>
      </c>
      <c r="C57" s="6" t="s">
        <v>57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55">
        <f>T58+T59</f>
        <v>641.1</v>
      </c>
      <c r="U57" s="55">
        <f t="shared" ref="U57:X57" si="20">U58+U59</f>
        <v>203</v>
      </c>
      <c r="V57" s="55">
        <f t="shared" si="20"/>
        <v>203</v>
      </c>
      <c r="W57" s="55">
        <f t="shared" ref="W57" si="21">W58+W59</f>
        <v>203</v>
      </c>
      <c r="X57" s="55">
        <f t="shared" si="20"/>
        <v>303</v>
      </c>
      <c r="Y57" s="13"/>
    </row>
    <row r="58" spans="1:35" ht="98.25" customHeight="1">
      <c r="A58" s="35" t="s">
        <v>39</v>
      </c>
      <c r="B58" s="6" t="s">
        <v>18</v>
      </c>
      <c r="C58" s="6" t="s">
        <v>57</v>
      </c>
      <c r="D58" s="6" t="s">
        <v>100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 t="s">
        <v>20</v>
      </c>
      <c r="T58" s="68">
        <f>500+138</f>
        <v>638</v>
      </c>
      <c r="U58" s="68">
        <v>200</v>
      </c>
      <c r="V58" s="68">
        <v>200</v>
      </c>
      <c r="W58" s="68">
        <v>200</v>
      </c>
      <c r="X58" s="68">
        <v>300</v>
      </c>
      <c r="Y58" s="12"/>
    </row>
    <row r="59" spans="1:35" ht="81" customHeight="1" thickBot="1">
      <c r="A59" s="50" t="s">
        <v>130</v>
      </c>
      <c r="B59" s="45" t="s">
        <v>18</v>
      </c>
      <c r="C59" s="45" t="s">
        <v>57</v>
      </c>
      <c r="D59" s="45" t="s">
        <v>131</v>
      </c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 t="s">
        <v>20</v>
      </c>
      <c r="T59" s="94">
        <v>3.1</v>
      </c>
      <c r="U59" s="94">
        <v>3</v>
      </c>
      <c r="V59" s="94">
        <v>3</v>
      </c>
      <c r="W59" s="115">
        <v>3</v>
      </c>
      <c r="X59" s="115">
        <v>3</v>
      </c>
      <c r="Y59" s="13"/>
    </row>
    <row r="60" spans="1:35" ht="27" customHeight="1" thickBot="1">
      <c r="A60" s="48" t="s">
        <v>58</v>
      </c>
      <c r="B60" s="49" t="s">
        <v>59</v>
      </c>
      <c r="C60" s="49" t="s">
        <v>16</v>
      </c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105">
        <f>T61+T63+T67</f>
        <v>42984.3</v>
      </c>
      <c r="U60" s="105">
        <f t="shared" ref="U60:X60" si="22">U61+U63+U67</f>
        <v>2472.5</v>
      </c>
      <c r="V60" s="105">
        <f t="shared" si="22"/>
        <v>2472.5</v>
      </c>
      <c r="W60" s="105">
        <f t="shared" si="22"/>
        <v>9813.5600000000013</v>
      </c>
      <c r="X60" s="105">
        <f t="shared" si="22"/>
        <v>10255.9</v>
      </c>
      <c r="Y60" s="13"/>
      <c r="Z60" s="8">
        <f>T63+T62+T67</f>
        <v>42984.3</v>
      </c>
    </row>
    <row r="61" spans="1:35" ht="27.75" customHeight="1">
      <c r="A61" s="53" t="s">
        <v>60</v>
      </c>
      <c r="B61" s="54" t="s">
        <v>59</v>
      </c>
      <c r="C61" s="54" t="s">
        <v>15</v>
      </c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99">
        <f>T62</f>
        <v>240</v>
      </c>
      <c r="U61" s="99">
        <f t="shared" ref="U61:X61" si="23">U62</f>
        <v>0</v>
      </c>
      <c r="V61" s="99">
        <f t="shared" si="23"/>
        <v>0</v>
      </c>
      <c r="W61" s="100">
        <f t="shared" si="23"/>
        <v>200</v>
      </c>
      <c r="X61" s="100">
        <f t="shared" si="23"/>
        <v>200</v>
      </c>
      <c r="Y61" s="13"/>
      <c r="AI61" s="28">
        <v>1</v>
      </c>
    </row>
    <row r="62" spans="1:35" ht="93" customHeight="1">
      <c r="A62" s="38" t="s">
        <v>61</v>
      </c>
      <c r="B62" s="6" t="s">
        <v>59</v>
      </c>
      <c r="C62" s="6" t="s">
        <v>15</v>
      </c>
      <c r="D62" s="6" t="s">
        <v>110</v>
      </c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 t="s">
        <v>20</v>
      </c>
      <c r="T62" s="68">
        <f>200+40</f>
        <v>240</v>
      </c>
      <c r="U62" s="55"/>
      <c r="V62" s="55"/>
      <c r="W62" s="56">
        <v>200</v>
      </c>
      <c r="X62" s="56">
        <v>200</v>
      </c>
      <c r="Y62" s="13"/>
    </row>
    <row r="63" spans="1:35" ht="19.5" customHeight="1">
      <c r="A63" s="39" t="s">
        <v>84</v>
      </c>
      <c r="B63" s="27" t="s">
        <v>59</v>
      </c>
      <c r="C63" s="27" t="s">
        <v>45</v>
      </c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61">
        <f>T66+T64+T65</f>
        <v>150</v>
      </c>
      <c r="U63" s="61">
        <f>U66+U64+U65</f>
        <v>600.5</v>
      </c>
      <c r="V63" s="61">
        <f>V66+V64+V65</f>
        <v>600.5</v>
      </c>
      <c r="W63" s="101">
        <f>W66+W64+W65</f>
        <v>150</v>
      </c>
      <c r="X63" s="101">
        <f>X66+X64+X65</f>
        <v>0</v>
      </c>
      <c r="Y63" s="13"/>
      <c r="Z63" s="8" t="e">
        <f>#REF!+#REF!+#REF!</f>
        <v>#REF!</v>
      </c>
    </row>
    <row r="64" spans="1:35" ht="99.75" customHeight="1">
      <c r="A64" s="38" t="s">
        <v>167</v>
      </c>
      <c r="B64" s="67" t="s">
        <v>59</v>
      </c>
      <c r="C64" s="67" t="s">
        <v>45</v>
      </c>
      <c r="D64" s="23" t="s">
        <v>136</v>
      </c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 t="s">
        <v>43</v>
      </c>
      <c r="T64" s="68">
        <v>150</v>
      </c>
      <c r="U64" s="68">
        <v>500.5</v>
      </c>
      <c r="V64" s="68">
        <v>500.5</v>
      </c>
      <c r="W64" s="72">
        <v>150</v>
      </c>
      <c r="X64" s="72">
        <v>0</v>
      </c>
      <c r="Y64" s="13"/>
      <c r="Z64" s="8"/>
    </row>
    <row r="65" spans="1:31" ht="132" hidden="1" customHeight="1">
      <c r="A65" s="76" t="s">
        <v>144</v>
      </c>
      <c r="B65" s="67" t="s">
        <v>59</v>
      </c>
      <c r="C65" s="67" t="s">
        <v>45</v>
      </c>
      <c r="D65" s="73" t="s">
        <v>137</v>
      </c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 t="s">
        <v>132</v>
      </c>
      <c r="T65" s="68">
        <v>0</v>
      </c>
      <c r="U65" s="68"/>
      <c r="V65" s="68"/>
      <c r="W65" s="72">
        <v>0</v>
      </c>
      <c r="X65" s="72">
        <v>0</v>
      </c>
      <c r="Y65" s="13"/>
      <c r="Z65" s="8"/>
    </row>
    <row r="66" spans="1:31" ht="114.75" hidden="1" customHeight="1">
      <c r="A66" s="76" t="s">
        <v>133</v>
      </c>
      <c r="B66" s="73" t="s">
        <v>59</v>
      </c>
      <c r="C66" s="73" t="s">
        <v>45</v>
      </c>
      <c r="D66" s="73" t="s">
        <v>157</v>
      </c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 t="s">
        <v>132</v>
      </c>
      <c r="T66" s="68">
        <v>0</v>
      </c>
      <c r="U66" s="55">
        <v>100</v>
      </c>
      <c r="V66" s="55">
        <v>100</v>
      </c>
      <c r="W66" s="55">
        <v>0</v>
      </c>
      <c r="X66" s="55">
        <v>0</v>
      </c>
      <c r="Y66" s="13"/>
    </row>
    <row r="67" spans="1:31" ht="26.25" customHeight="1">
      <c r="A67" s="39" t="s">
        <v>62</v>
      </c>
      <c r="B67" s="27" t="s">
        <v>59</v>
      </c>
      <c r="C67" s="27" t="s">
        <v>47</v>
      </c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61">
        <f>T68+T69+T70+T71+T72+T73+T74+T75+T76+T77+T78+T79+T80+T81+T82+T83+T84+T85+T86</f>
        <v>42594.3</v>
      </c>
      <c r="U67" s="61">
        <f t="shared" ref="U67:X67" si="24">U68+U70+U71+U72+U73+U74+U75+U76+U77+U78+U79+U80+U81+U82+U83+U84</f>
        <v>1872</v>
      </c>
      <c r="V67" s="61">
        <f t="shared" si="24"/>
        <v>1872</v>
      </c>
      <c r="W67" s="61">
        <f t="shared" si="24"/>
        <v>9463.5600000000013</v>
      </c>
      <c r="X67" s="61">
        <f t="shared" si="24"/>
        <v>10055.9</v>
      </c>
      <c r="Y67" s="13"/>
      <c r="AC67" s="61">
        <v>5565.6</v>
      </c>
      <c r="AD67" s="28">
        <v>30030.3</v>
      </c>
      <c r="AE67" s="29">
        <f>SUM(AC67:AD67)</f>
        <v>35595.9</v>
      </c>
    </row>
    <row r="68" spans="1:31" ht="95.25" customHeight="1">
      <c r="A68" s="38" t="s">
        <v>134</v>
      </c>
      <c r="B68" s="6" t="s">
        <v>59</v>
      </c>
      <c r="C68" s="6" t="s">
        <v>47</v>
      </c>
      <c r="D68" s="6" t="s">
        <v>111</v>
      </c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 t="s">
        <v>20</v>
      </c>
      <c r="T68" s="68">
        <v>40</v>
      </c>
      <c r="U68" s="68"/>
      <c r="V68" s="68"/>
      <c r="W68" s="72">
        <v>40</v>
      </c>
      <c r="X68" s="72">
        <v>40</v>
      </c>
      <c r="Y68" s="12"/>
    </row>
    <row r="69" spans="1:31" ht="95.25" customHeight="1">
      <c r="A69" s="38" t="s">
        <v>179</v>
      </c>
      <c r="B69" s="20" t="s">
        <v>59</v>
      </c>
      <c r="C69" s="20" t="s">
        <v>47</v>
      </c>
      <c r="D69" s="20" t="s">
        <v>180</v>
      </c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 t="s">
        <v>20</v>
      </c>
      <c r="T69" s="68">
        <v>390</v>
      </c>
      <c r="U69" s="68"/>
      <c r="V69" s="68"/>
      <c r="W69" s="119">
        <v>0</v>
      </c>
      <c r="X69" s="68">
        <v>0</v>
      </c>
      <c r="Y69" s="12"/>
    </row>
    <row r="70" spans="1:31" ht="82.5" customHeight="1">
      <c r="A70" s="35" t="s">
        <v>63</v>
      </c>
      <c r="B70" s="6" t="s">
        <v>59</v>
      </c>
      <c r="C70" s="6" t="s">
        <v>47</v>
      </c>
      <c r="D70" s="6" t="s">
        <v>112</v>
      </c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 t="s">
        <v>20</v>
      </c>
      <c r="T70" s="68">
        <v>120</v>
      </c>
      <c r="U70" s="68">
        <f t="shared" ref="U70:V70" si="25">100+32</f>
        <v>132</v>
      </c>
      <c r="V70" s="68">
        <f t="shared" si="25"/>
        <v>132</v>
      </c>
      <c r="W70" s="68">
        <v>132</v>
      </c>
      <c r="X70" s="68">
        <v>132</v>
      </c>
      <c r="Y70" s="13"/>
    </row>
    <row r="71" spans="1:31" ht="99" customHeight="1">
      <c r="A71" s="35" t="s">
        <v>168</v>
      </c>
      <c r="B71" s="6" t="s">
        <v>59</v>
      </c>
      <c r="C71" s="6" t="s">
        <v>47</v>
      </c>
      <c r="D71" s="6" t="s">
        <v>113</v>
      </c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 t="s">
        <v>20</v>
      </c>
      <c r="T71" s="68">
        <f>540+90</f>
        <v>630</v>
      </c>
      <c r="U71" s="68">
        <f t="shared" ref="U71:V71" si="26">450+90</f>
        <v>540</v>
      </c>
      <c r="V71" s="68">
        <f t="shared" si="26"/>
        <v>540</v>
      </c>
      <c r="W71" s="68">
        <v>540</v>
      </c>
      <c r="X71" s="68">
        <v>540</v>
      </c>
      <c r="Y71" s="13"/>
    </row>
    <row r="72" spans="1:31" ht="87.75" customHeight="1">
      <c r="A72" s="35" t="s">
        <v>63</v>
      </c>
      <c r="B72" s="6" t="s">
        <v>59</v>
      </c>
      <c r="C72" s="6" t="s">
        <v>47</v>
      </c>
      <c r="D72" s="6" t="s">
        <v>114</v>
      </c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 t="s">
        <v>20</v>
      </c>
      <c r="T72" s="68">
        <v>2342.1999999999998</v>
      </c>
      <c r="U72" s="68"/>
      <c r="V72" s="68"/>
      <c r="W72" s="72">
        <v>2142.8000000000002</v>
      </c>
      <c r="X72" s="72">
        <v>2207.1</v>
      </c>
      <c r="Y72" s="13"/>
    </row>
    <row r="73" spans="1:31" ht="81" customHeight="1">
      <c r="A73" s="35" t="s">
        <v>115</v>
      </c>
      <c r="B73" s="6" t="s">
        <v>59</v>
      </c>
      <c r="C73" s="6" t="s">
        <v>47</v>
      </c>
      <c r="D73" s="6" t="s">
        <v>116</v>
      </c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 t="s">
        <v>20</v>
      </c>
      <c r="T73" s="68">
        <f>250-90</f>
        <v>160</v>
      </c>
      <c r="U73" s="68">
        <v>100</v>
      </c>
      <c r="V73" s="68">
        <v>100</v>
      </c>
      <c r="W73" s="68">
        <v>100</v>
      </c>
      <c r="X73" s="68">
        <v>100</v>
      </c>
      <c r="Y73" s="13"/>
    </row>
    <row r="74" spans="1:31" ht="68.25" customHeight="1">
      <c r="A74" s="35" t="s">
        <v>64</v>
      </c>
      <c r="B74" s="6" t="s">
        <v>59</v>
      </c>
      <c r="C74" s="6" t="s">
        <v>47</v>
      </c>
      <c r="D74" s="6" t="s">
        <v>117</v>
      </c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 t="s">
        <v>20</v>
      </c>
      <c r="T74" s="68">
        <f>200+500+300</f>
        <v>1000</v>
      </c>
      <c r="U74" s="68"/>
      <c r="V74" s="68"/>
      <c r="W74" s="72">
        <v>650</v>
      </c>
      <c r="X74" s="72">
        <f>200+100+747.6</f>
        <v>1047.5999999999999</v>
      </c>
      <c r="Y74" s="13"/>
    </row>
    <row r="75" spans="1:31" ht="75.75" customHeight="1">
      <c r="A75" s="35" t="s">
        <v>65</v>
      </c>
      <c r="B75" s="6" t="s">
        <v>59</v>
      </c>
      <c r="C75" s="6" t="s">
        <v>47</v>
      </c>
      <c r="D75" s="6" t="s">
        <v>118</v>
      </c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 t="s">
        <v>20</v>
      </c>
      <c r="T75" s="68">
        <f>110+650</f>
        <v>760</v>
      </c>
      <c r="U75" s="68">
        <f t="shared" ref="U75:V75" si="27">550+250</f>
        <v>800</v>
      </c>
      <c r="V75" s="68">
        <f t="shared" si="27"/>
        <v>800</v>
      </c>
      <c r="W75" s="68">
        <v>800</v>
      </c>
      <c r="X75" s="68">
        <f>550+250</f>
        <v>800</v>
      </c>
      <c r="Y75" s="13"/>
    </row>
    <row r="76" spans="1:31" ht="81.75" hidden="1" customHeight="1">
      <c r="A76" s="121" t="s">
        <v>129</v>
      </c>
      <c r="B76" s="122" t="s">
        <v>59</v>
      </c>
      <c r="C76" s="122" t="s">
        <v>47</v>
      </c>
      <c r="D76" s="122" t="s">
        <v>119</v>
      </c>
      <c r="E76" s="122"/>
      <c r="F76" s="122"/>
      <c r="G76" s="122"/>
      <c r="H76" s="122"/>
      <c r="I76" s="122"/>
      <c r="J76" s="122"/>
      <c r="K76" s="122"/>
      <c r="L76" s="122"/>
      <c r="M76" s="122"/>
      <c r="N76" s="122"/>
      <c r="O76" s="122"/>
      <c r="P76" s="122"/>
      <c r="Q76" s="122"/>
      <c r="R76" s="122"/>
      <c r="S76" s="122" t="s">
        <v>20</v>
      </c>
      <c r="T76" s="114">
        <v>0</v>
      </c>
      <c r="U76" s="114">
        <v>100</v>
      </c>
      <c r="V76" s="114">
        <v>100</v>
      </c>
      <c r="W76" s="114">
        <v>0</v>
      </c>
      <c r="X76" s="114">
        <v>0</v>
      </c>
      <c r="Y76" s="80">
        <v>100</v>
      </c>
      <c r="Z76" s="80">
        <v>100</v>
      </c>
    </row>
    <row r="77" spans="1:31" ht="81.75" customHeight="1">
      <c r="A77" s="76" t="s">
        <v>138</v>
      </c>
      <c r="B77" s="73" t="s">
        <v>59</v>
      </c>
      <c r="C77" s="73" t="s">
        <v>47</v>
      </c>
      <c r="D77" s="73" t="s">
        <v>139</v>
      </c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 t="s">
        <v>20</v>
      </c>
      <c r="T77" s="68">
        <f>242+119.5</f>
        <v>361.5</v>
      </c>
      <c r="U77" s="68"/>
      <c r="V77" s="68"/>
      <c r="W77" s="72">
        <v>0</v>
      </c>
      <c r="X77" s="72">
        <v>0</v>
      </c>
      <c r="Y77" s="13"/>
    </row>
    <row r="78" spans="1:31" ht="90" customHeight="1">
      <c r="A78" s="108" t="s">
        <v>160</v>
      </c>
      <c r="B78" s="106" t="s">
        <v>59</v>
      </c>
      <c r="C78" s="106" t="s">
        <v>47</v>
      </c>
      <c r="D78" s="107" t="s">
        <v>121</v>
      </c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 t="s">
        <v>20</v>
      </c>
      <c r="T78" s="68">
        <v>70</v>
      </c>
      <c r="U78" s="68"/>
      <c r="V78" s="68"/>
      <c r="W78" s="72">
        <v>50</v>
      </c>
      <c r="X78" s="72">
        <v>70</v>
      </c>
      <c r="Y78" s="13"/>
    </row>
    <row r="79" spans="1:31" ht="78.75" customHeight="1">
      <c r="A79" s="35" t="s">
        <v>66</v>
      </c>
      <c r="B79" s="6" t="s">
        <v>59</v>
      </c>
      <c r="C79" s="6" t="s">
        <v>47</v>
      </c>
      <c r="D79" s="20" t="s">
        <v>159</v>
      </c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 t="s">
        <v>20</v>
      </c>
      <c r="T79" s="68">
        <v>300</v>
      </c>
      <c r="U79" s="118"/>
      <c r="V79" s="118"/>
      <c r="W79" s="72">
        <f>149.2+537.3-91.2</f>
        <v>595.29999999999995</v>
      </c>
      <c r="X79" s="72">
        <f>500-181.1</f>
        <v>318.89999999999998</v>
      </c>
      <c r="Y79" s="12"/>
    </row>
    <row r="80" spans="1:31" ht="97.5" customHeight="1">
      <c r="A80" s="108" t="s">
        <v>183</v>
      </c>
      <c r="B80" s="106" t="s">
        <v>59</v>
      </c>
      <c r="C80" s="106" t="s">
        <v>47</v>
      </c>
      <c r="D80" s="106" t="s">
        <v>122</v>
      </c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 t="s">
        <v>20</v>
      </c>
      <c r="T80" s="68">
        <f>2260+100+464.5+300+1458+228.5</f>
        <v>4811</v>
      </c>
      <c r="U80" s="118"/>
      <c r="V80" s="118"/>
      <c r="W80" s="72">
        <f>2963.46+600+800</f>
        <v>4363.46</v>
      </c>
      <c r="X80" s="72">
        <v>4750.3</v>
      </c>
      <c r="Y80" s="13"/>
    </row>
    <row r="81" spans="1:28" ht="87.75" customHeight="1">
      <c r="A81" s="38" t="s">
        <v>120</v>
      </c>
      <c r="B81" s="6" t="s">
        <v>59</v>
      </c>
      <c r="C81" s="6" t="s">
        <v>47</v>
      </c>
      <c r="D81" s="6" t="s">
        <v>123</v>
      </c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 t="s">
        <v>20</v>
      </c>
      <c r="T81" s="68">
        <f>50+120</f>
        <v>170</v>
      </c>
      <c r="U81" s="68"/>
      <c r="V81" s="68"/>
      <c r="W81" s="72">
        <v>50</v>
      </c>
      <c r="X81" s="72">
        <v>50</v>
      </c>
      <c r="Y81" s="13"/>
    </row>
    <row r="82" spans="1:28" ht="141.75" customHeight="1">
      <c r="A82" s="70" t="s">
        <v>169</v>
      </c>
      <c r="B82" s="45" t="s">
        <v>59</v>
      </c>
      <c r="C82" s="45" t="s">
        <v>47</v>
      </c>
      <c r="D82" s="60" t="s">
        <v>158</v>
      </c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60" t="s">
        <v>20</v>
      </c>
      <c r="T82" s="94">
        <f>32034.9-2831.8-821.5</f>
        <v>28381.600000000002</v>
      </c>
      <c r="U82" s="94">
        <v>200</v>
      </c>
      <c r="V82" s="94">
        <v>200</v>
      </c>
      <c r="W82" s="94">
        <v>0</v>
      </c>
      <c r="X82" s="94">
        <v>0</v>
      </c>
      <c r="Y82" s="13"/>
    </row>
    <row r="83" spans="1:28" ht="90" customHeight="1">
      <c r="A83" s="108" t="s">
        <v>174</v>
      </c>
      <c r="B83" s="107" t="s">
        <v>59</v>
      </c>
      <c r="C83" s="107" t="s">
        <v>47</v>
      </c>
      <c r="D83" s="107" t="s">
        <v>162</v>
      </c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  <c r="S83" s="107" t="s">
        <v>20</v>
      </c>
      <c r="T83" s="68">
        <v>600</v>
      </c>
      <c r="U83" s="68"/>
      <c r="V83" s="68"/>
      <c r="W83" s="72">
        <f>30030.3-30030.3</f>
        <v>0</v>
      </c>
      <c r="X83" s="72">
        <f>30030.3-30030.3</f>
        <v>0</v>
      </c>
      <c r="Y83" s="13"/>
      <c r="AB83" s="123"/>
    </row>
    <row r="84" spans="1:28" ht="81.75" customHeight="1">
      <c r="A84" s="108" t="s">
        <v>173</v>
      </c>
      <c r="B84" s="107" t="s">
        <v>59</v>
      </c>
      <c r="C84" s="107" t="s">
        <v>47</v>
      </c>
      <c r="D84" s="107" t="s">
        <v>161</v>
      </c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7" t="s">
        <v>20</v>
      </c>
      <c r="T84" s="68">
        <v>100</v>
      </c>
      <c r="U84" s="68"/>
      <c r="V84" s="68"/>
      <c r="W84" s="119">
        <v>0</v>
      </c>
      <c r="X84" s="68">
        <v>0</v>
      </c>
      <c r="Y84" s="13"/>
    </row>
    <row r="85" spans="1:28" ht="100.5" customHeight="1">
      <c r="A85" s="124" t="s">
        <v>172</v>
      </c>
      <c r="B85" s="107" t="s">
        <v>59</v>
      </c>
      <c r="C85" s="107" t="s">
        <v>47</v>
      </c>
      <c r="D85" s="107" t="s">
        <v>171</v>
      </c>
      <c r="E85" s="106"/>
      <c r="F85" s="106"/>
      <c r="G85" s="106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7" t="s">
        <v>20</v>
      </c>
      <c r="T85" s="68">
        <v>460</v>
      </c>
      <c r="U85" s="68"/>
      <c r="V85" s="68"/>
      <c r="W85" s="119">
        <v>0</v>
      </c>
      <c r="X85" s="68">
        <v>0</v>
      </c>
      <c r="Y85" s="13"/>
    </row>
    <row r="86" spans="1:28" ht="100.5" customHeight="1">
      <c r="A86" s="139" t="s">
        <v>178</v>
      </c>
      <c r="B86" s="107" t="s">
        <v>59</v>
      </c>
      <c r="C86" s="107" t="s">
        <v>47</v>
      </c>
      <c r="D86" s="107" t="s">
        <v>177</v>
      </c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7" t="s">
        <v>20</v>
      </c>
      <c r="T86" s="68">
        <f>585+1313</f>
        <v>1898</v>
      </c>
      <c r="U86" s="68"/>
      <c r="V86" s="68"/>
      <c r="W86" s="119">
        <v>0</v>
      </c>
      <c r="X86" s="68">
        <v>0</v>
      </c>
      <c r="Y86" s="13"/>
    </row>
    <row r="87" spans="1:28" ht="22.5" customHeight="1">
      <c r="A87" s="81" t="s">
        <v>67</v>
      </c>
      <c r="B87" s="82" t="s">
        <v>68</v>
      </c>
      <c r="C87" s="82" t="s">
        <v>16</v>
      </c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102">
        <f>T88</f>
        <v>50</v>
      </c>
      <c r="U87" s="102">
        <f t="shared" ref="U87:X88" si="28">U88</f>
        <v>50</v>
      </c>
      <c r="V87" s="102">
        <f t="shared" si="28"/>
        <v>50</v>
      </c>
      <c r="W87" s="102">
        <f t="shared" si="28"/>
        <v>50</v>
      </c>
      <c r="X87" s="102">
        <f t="shared" si="28"/>
        <v>50</v>
      </c>
      <c r="Y87" s="12"/>
    </row>
    <row r="88" spans="1:28" ht="32.25" customHeight="1">
      <c r="A88" s="46" t="s">
        <v>69</v>
      </c>
      <c r="B88" s="47" t="s">
        <v>68</v>
      </c>
      <c r="C88" s="47" t="s">
        <v>59</v>
      </c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59">
        <f>T89</f>
        <v>50</v>
      </c>
      <c r="U88" s="59">
        <f t="shared" si="28"/>
        <v>50</v>
      </c>
      <c r="V88" s="59">
        <f t="shared" si="28"/>
        <v>50</v>
      </c>
      <c r="W88" s="59">
        <f t="shared" si="28"/>
        <v>50</v>
      </c>
      <c r="X88" s="59">
        <f t="shared" si="28"/>
        <v>50</v>
      </c>
      <c r="Y88" s="18">
        <f t="shared" ref="Y88:Z88" si="29">Y89</f>
        <v>0</v>
      </c>
      <c r="Z88" s="7">
        <f t="shared" si="29"/>
        <v>0</v>
      </c>
    </row>
    <row r="89" spans="1:28" ht="130.5" customHeight="1" thickBot="1">
      <c r="A89" s="70" t="s">
        <v>70</v>
      </c>
      <c r="B89" s="45" t="s">
        <v>68</v>
      </c>
      <c r="C89" s="45" t="s">
        <v>59</v>
      </c>
      <c r="D89" s="45" t="s">
        <v>124</v>
      </c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 t="s">
        <v>20</v>
      </c>
      <c r="T89" s="94">
        <v>50</v>
      </c>
      <c r="U89" s="57">
        <v>50</v>
      </c>
      <c r="V89" s="57">
        <v>50</v>
      </c>
      <c r="W89" s="57">
        <v>50</v>
      </c>
      <c r="X89" s="57">
        <v>50</v>
      </c>
      <c r="Y89" s="13"/>
    </row>
    <row r="90" spans="1:28" ht="25.5" customHeight="1" thickBot="1">
      <c r="A90" s="48" t="s">
        <v>71</v>
      </c>
      <c r="B90" s="49" t="s">
        <v>72</v>
      </c>
      <c r="C90" s="49" t="s">
        <v>16</v>
      </c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97">
        <f>T91</f>
        <v>15499.04</v>
      </c>
      <c r="U90" s="97">
        <f t="shared" ref="U90:Z91" si="30">U91</f>
        <v>0</v>
      </c>
      <c r="V90" s="97">
        <f t="shared" si="30"/>
        <v>0</v>
      </c>
      <c r="W90" s="98">
        <f t="shared" si="30"/>
        <v>2782.24</v>
      </c>
      <c r="X90" s="98">
        <f>X91</f>
        <v>2467.4</v>
      </c>
      <c r="Y90" s="12"/>
    </row>
    <row r="91" spans="1:28" ht="22.5" customHeight="1">
      <c r="A91" s="46" t="s">
        <v>73</v>
      </c>
      <c r="B91" s="47" t="s">
        <v>72</v>
      </c>
      <c r="C91" s="47" t="s">
        <v>15</v>
      </c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59">
        <f>T92+T93</f>
        <v>15499.04</v>
      </c>
      <c r="U91" s="59">
        <f t="shared" si="30"/>
        <v>0</v>
      </c>
      <c r="V91" s="59">
        <f t="shared" si="30"/>
        <v>0</v>
      </c>
      <c r="W91" s="84">
        <f>W92</f>
        <v>2782.24</v>
      </c>
      <c r="X91" s="84">
        <f>X92</f>
        <v>2467.4</v>
      </c>
      <c r="Y91" s="71">
        <f t="shared" si="30"/>
        <v>0</v>
      </c>
      <c r="Z91" s="59">
        <f t="shared" si="30"/>
        <v>0</v>
      </c>
    </row>
    <row r="92" spans="1:28" ht="84.75" customHeight="1">
      <c r="A92" s="35" t="s">
        <v>74</v>
      </c>
      <c r="B92" s="6" t="s">
        <v>72</v>
      </c>
      <c r="C92" s="6" t="s">
        <v>15</v>
      </c>
      <c r="D92" s="6" t="s">
        <v>125</v>
      </c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 t="s">
        <v>75</v>
      </c>
      <c r="T92" s="68">
        <f>2164.34+202.8+34.2+450+12+65</f>
        <v>2928.34</v>
      </c>
      <c r="U92" s="55"/>
      <c r="V92" s="55"/>
      <c r="W92" s="56">
        <v>2782.24</v>
      </c>
      <c r="X92" s="56">
        <v>2467.4</v>
      </c>
      <c r="Y92" s="13"/>
    </row>
    <row r="93" spans="1:28" ht="73.5" customHeight="1" thickBot="1">
      <c r="A93" s="103" t="s">
        <v>170</v>
      </c>
      <c r="B93" s="91" t="s">
        <v>72</v>
      </c>
      <c r="C93" s="91" t="s">
        <v>15</v>
      </c>
      <c r="D93" s="92" t="s">
        <v>155</v>
      </c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91" t="s">
        <v>43</v>
      </c>
      <c r="T93" s="109">
        <v>12570.7</v>
      </c>
      <c r="U93" s="88"/>
      <c r="V93" s="88"/>
      <c r="W93" s="89">
        <v>0</v>
      </c>
      <c r="X93" s="89">
        <v>0</v>
      </c>
      <c r="Y93" s="90"/>
    </row>
    <row r="94" spans="1:28" ht="24.75" customHeight="1" thickBot="1">
      <c r="A94" s="48" t="s">
        <v>76</v>
      </c>
      <c r="B94" s="49" t="s">
        <v>77</v>
      </c>
      <c r="C94" s="49" t="s">
        <v>16</v>
      </c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97">
        <f>T95</f>
        <v>278</v>
      </c>
      <c r="U94" s="97">
        <f t="shared" ref="U94:X94" si="31">U95</f>
        <v>0</v>
      </c>
      <c r="V94" s="97">
        <f t="shared" si="31"/>
        <v>0</v>
      </c>
      <c r="W94" s="98">
        <f t="shared" si="31"/>
        <v>300</v>
      </c>
      <c r="X94" s="98">
        <f t="shared" si="31"/>
        <v>300</v>
      </c>
      <c r="Y94" s="19"/>
    </row>
    <row r="95" spans="1:28" ht="29.25" customHeight="1">
      <c r="A95" s="46" t="s">
        <v>78</v>
      </c>
      <c r="B95" s="47" t="s">
        <v>77</v>
      </c>
      <c r="C95" s="47" t="s">
        <v>15</v>
      </c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59">
        <f>T96</f>
        <v>278</v>
      </c>
      <c r="U95" s="59">
        <f t="shared" ref="U95:Z95" si="32">U96</f>
        <v>0</v>
      </c>
      <c r="V95" s="59">
        <f t="shared" si="32"/>
        <v>0</v>
      </c>
      <c r="W95" s="84">
        <f t="shared" si="32"/>
        <v>300</v>
      </c>
      <c r="X95" s="84">
        <f t="shared" si="32"/>
        <v>300</v>
      </c>
      <c r="Y95" s="18">
        <f t="shared" si="32"/>
        <v>0</v>
      </c>
      <c r="Z95" s="7">
        <f t="shared" si="32"/>
        <v>0</v>
      </c>
    </row>
    <row r="96" spans="1:28" ht="86.25" customHeight="1" thickBot="1">
      <c r="A96" s="50" t="s">
        <v>79</v>
      </c>
      <c r="B96" s="45" t="s">
        <v>77</v>
      </c>
      <c r="C96" s="45" t="s">
        <v>15</v>
      </c>
      <c r="D96" s="45" t="s">
        <v>126</v>
      </c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 t="s">
        <v>80</v>
      </c>
      <c r="T96" s="57">
        <v>278</v>
      </c>
      <c r="U96" s="62"/>
      <c r="V96" s="62"/>
      <c r="W96" s="58">
        <v>300</v>
      </c>
      <c r="X96" s="58">
        <v>300</v>
      </c>
      <c r="Y96" s="19"/>
    </row>
    <row r="97" spans="1:26" ht="21" customHeight="1" thickBot="1">
      <c r="A97" s="48" t="s">
        <v>81</v>
      </c>
      <c r="B97" s="49" t="s">
        <v>31</v>
      </c>
      <c r="C97" s="49" t="s">
        <v>16</v>
      </c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97">
        <f>T98</f>
        <v>93.56</v>
      </c>
      <c r="U97" s="97">
        <f t="shared" ref="U97:Z98" si="33">U98</f>
        <v>0</v>
      </c>
      <c r="V97" s="97">
        <f t="shared" si="33"/>
        <v>0</v>
      </c>
      <c r="W97" s="98">
        <f t="shared" si="33"/>
        <v>494.7</v>
      </c>
      <c r="X97" s="98">
        <f t="shared" si="33"/>
        <v>650.79999999999995</v>
      </c>
      <c r="Y97" s="15">
        <f t="shared" si="33"/>
        <v>0</v>
      </c>
      <c r="Z97" s="9">
        <f t="shared" si="33"/>
        <v>0</v>
      </c>
    </row>
    <row r="98" spans="1:26" ht="27.75" customHeight="1">
      <c r="A98" s="46" t="s">
        <v>82</v>
      </c>
      <c r="B98" s="47" t="s">
        <v>31</v>
      </c>
      <c r="C98" s="47" t="s">
        <v>15</v>
      </c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59">
        <f>T99</f>
        <v>93.56</v>
      </c>
      <c r="U98" s="59">
        <f t="shared" si="33"/>
        <v>0</v>
      </c>
      <c r="V98" s="59">
        <f t="shared" si="33"/>
        <v>0</v>
      </c>
      <c r="W98" s="59">
        <f t="shared" si="33"/>
        <v>494.7</v>
      </c>
      <c r="X98" s="59">
        <f t="shared" si="33"/>
        <v>650.79999999999995</v>
      </c>
      <c r="Y98" s="19"/>
    </row>
    <row r="99" spans="1:26" ht="82.5" customHeight="1" thickBot="1">
      <c r="A99" s="40" t="s">
        <v>83</v>
      </c>
      <c r="B99" s="41" t="s">
        <v>31</v>
      </c>
      <c r="C99" s="41" t="s">
        <v>15</v>
      </c>
      <c r="D99" s="41" t="s">
        <v>127</v>
      </c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 t="s">
        <v>20</v>
      </c>
      <c r="T99" s="63">
        <v>93.56</v>
      </c>
      <c r="U99" s="64"/>
      <c r="V99" s="64"/>
      <c r="W99" s="65">
        <v>494.7</v>
      </c>
      <c r="X99" s="65">
        <v>650.79999999999995</v>
      </c>
      <c r="Y99" s="19"/>
    </row>
    <row r="107" spans="1:26" ht="21" customHeight="1">
      <c r="A107" s="140" t="s">
        <v>181</v>
      </c>
      <c r="B107" s="141"/>
      <c r="C107" s="141"/>
      <c r="D107" s="141"/>
      <c r="E107" s="141"/>
      <c r="F107" s="141"/>
      <c r="G107" s="141"/>
      <c r="H107" s="141"/>
      <c r="I107" s="141"/>
      <c r="J107" s="141"/>
      <c r="K107" s="141"/>
      <c r="L107" s="141"/>
      <c r="M107" s="141"/>
      <c r="N107" s="141"/>
      <c r="O107" s="141"/>
      <c r="P107" s="141"/>
      <c r="Q107" s="141"/>
      <c r="R107" s="141"/>
      <c r="S107" s="141"/>
      <c r="T107" s="141" t="s">
        <v>182</v>
      </c>
    </row>
    <row r="108" spans="1:26" ht="21.75" customHeight="1">
      <c r="A108" s="66"/>
    </row>
  </sheetData>
  <mergeCells count="12">
    <mergeCell ref="W13:X13"/>
    <mergeCell ref="Y13:Y14"/>
    <mergeCell ref="A10:Y10"/>
    <mergeCell ref="W12:X12"/>
    <mergeCell ref="A13:A14"/>
    <mergeCell ref="B13:B14"/>
    <mergeCell ref="C13:C14"/>
    <mergeCell ref="D13:R14"/>
    <mergeCell ref="S13:S14"/>
    <mergeCell ref="T13:T14"/>
    <mergeCell ref="U13:U14"/>
    <mergeCell ref="V13:V14"/>
  </mergeCells>
  <pageMargins left="0.39370078740157483" right="0.39370078740157483" top="0.59055118110236227" bottom="0.59055118110236227" header="0.39370078740157483" footer="0.39370078740157483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года-2023-2025г.</vt:lpstr>
      <vt:lpstr>'Все года-2023-2025г.'!Заголовки_для_печати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2023-11-01T10:25:15Z</cp:lastPrinted>
  <dcterms:created xsi:type="dcterms:W3CDTF">2017-12-26T13:39:41Z</dcterms:created>
  <dcterms:modified xsi:type="dcterms:W3CDTF">2023-11-13T14:04:14Z</dcterms:modified>
</cp:coreProperties>
</file>