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10" yWindow="480" windowWidth="18840" windowHeight="9645"/>
  </bookViews>
  <sheets>
    <sheet name="Все года (2)" sheetId="2" r:id="rId1"/>
  </sheets>
  <definedNames>
    <definedName name="_xlnm.Print_Titles" localSheetId="0">'Все года (2)'!$15:$15</definedName>
  </definedNames>
  <calcPr calcId="125725"/>
</workbook>
</file>

<file path=xl/calcChain.xml><?xml version="1.0" encoding="utf-8"?>
<calcChain xmlns="http://schemas.openxmlformats.org/spreadsheetml/2006/main">
  <c r="T76" i="2"/>
  <c r="T68" s="1"/>
  <c r="T69"/>
  <c r="W65"/>
  <c r="X66"/>
  <c r="W66"/>
  <c r="X31"/>
  <c r="T31"/>
  <c r="W80"/>
  <c r="T65"/>
  <c r="X55"/>
  <c r="T55"/>
  <c r="T80"/>
  <c r="T49"/>
  <c r="X68" l="1"/>
  <c r="W68"/>
  <c r="U16"/>
  <c r="V16"/>
  <c r="X98" l="1"/>
  <c r="X65"/>
  <c r="T82"/>
  <c r="T99"/>
  <c r="T102"/>
  <c r="T101"/>
  <c r="U68"/>
  <c r="V68"/>
  <c r="Y68"/>
  <c r="Z68"/>
  <c r="AA68"/>
  <c r="AB68"/>
  <c r="AC68"/>
  <c r="U69"/>
  <c r="V69"/>
  <c r="U65"/>
  <c r="V65"/>
  <c r="Y65"/>
  <c r="Z65"/>
  <c r="AA65"/>
  <c r="AB65"/>
  <c r="AC65"/>
  <c r="W55"/>
  <c r="U55"/>
  <c r="V55"/>
  <c r="Y55"/>
  <c r="Z55"/>
  <c r="AA55"/>
  <c r="AB55"/>
  <c r="AC55"/>
  <c r="T59"/>
  <c r="T89"/>
  <c r="U86"/>
  <c r="V86"/>
  <c r="W86"/>
  <c r="X86"/>
  <c r="T86"/>
  <c r="U62"/>
  <c r="V62"/>
  <c r="W62"/>
  <c r="X62"/>
  <c r="T62"/>
  <c r="U59"/>
  <c r="V59"/>
  <c r="W59"/>
  <c r="X59"/>
  <c r="Y59"/>
  <c r="Z59"/>
  <c r="AA59"/>
  <c r="AB59"/>
  <c r="AC59"/>
  <c r="U45"/>
  <c r="V45"/>
  <c r="W45"/>
  <c r="X45"/>
  <c r="U44"/>
  <c r="V44"/>
  <c r="W44"/>
  <c r="X44"/>
  <c r="X40"/>
  <c r="U40"/>
  <c r="V40"/>
  <c r="W40"/>
  <c r="T36"/>
  <c r="U36"/>
  <c r="V36"/>
  <c r="W36"/>
  <c r="X36"/>
  <c r="U24"/>
  <c r="V24"/>
  <c r="W24"/>
  <c r="X24"/>
  <c r="U21"/>
  <c r="V21"/>
  <c r="W21"/>
  <c r="X21"/>
  <c r="X104"/>
  <c r="W104"/>
  <c r="T104"/>
  <c r="T103"/>
  <c r="T45"/>
  <c r="T44"/>
  <c r="U49"/>
  <c r="V49"/>
  <c r="W49"/>
  <c r="X49"/>
  <c r="Y49"/>
  <c r="Z49"/>
  <c r="AA49"/>
  <c r="AB49"/>
  <c r="AC49"/>
  <c r="Y36"/>
  <c r="Z36"/>
  <c r="AA36"/>
  <c r="AB36"/>
  <c r="AC36"/>
  <c r="X97"/>
  <c r="Y85" l="1"/>
  <c r="W43"/>
  <c r="T40"/>
  <c r="U31" l="1"/>
  <c r="V31"/>
  <c r="W31"/>
  <c r="U89"/>
  <c r="V89"/>
  <c r="W89"/>
  <c r="X89"/>
  <c r="U43"/>
  <c r="V43"/>
  <c r="X43"/>
  <c r="T43"/>
  <c r="Y21"/>
  <c r="T21"/>
  <c r="U28" l="1"/>
  <c r="V28"/>
  <c r="W28"/>
  <c r="X28"/>
  <c r="Y28"/>
  <c r="T28"/>
  <c r="T24" l="1"/>
  <c r="U92"/>
  <c r="V92"/>
  <c r="W92"/>
  <c r="X92"/>
  <c r="Y92"/>
  <c r="T92"/>
  <c r="U39"/>
  <c r="V39"/>
  <c r="W39"/>
  <c r="X39"/>
  <c r="T39"/>
  <c r="U67" l="1"/>
  <c r="V67"/>
  <c r="W67"/>
  <c r="X67"/>
  <c r="U64"/>
  <c r="V64"/>
  <c r="T64"/>
  <c r="W64"/>
  <c r="X64"/>
  <c r="Y64"/>
  <c r="U61"/>
  <c r="V61"/>
  <c r="T61"/>
  <c r="W61"/>
  <c r="X61"/>
  <c r="U48"/>
  <c r="V48"/>
  <c r="W48"/>
  <c r="X48"/>
  <c r="T48"/>
  <c r="U33"/>
  <c r="V33"/>
  <c r="W33"/>
  <c r="X33"/>
  <c r="T34"/>
  <c r="U30"/>
  <c r="V30"/>
  <c r="W30"/>
  <c r="X30"/>
  <c r="T30"/>
  <c r="Y33"/>
  <c r="U88"/>
  <c r="V88"/>
  <c r="W88"/>
  <c r="X88"/>
  <c r="T88"/>
  <c r="U85"/>
  <c r="V85"/>
  <c r="W85"/>
  <c r="X85"/>
  <c r="T85"/>
  <c r="U83"/>
  <c r="U82" s="1"/>
  <c r="V83"/>
  <c r="V82" s="1"/>
  <c r="W83"/>
  <c r="W82" s="1"/>
  <c r="X83"/>
  <c r="X82" s="1"/>
  <c r="T83"/>
  <c r="U80"/>
  <c r="U79" s="1"/>
  <c r="V80"/>
  <c r="V79" s="1"/>
  <c r="W79"/>
  <c r="X80"/>
  <c r="X79" s="1"/>
  <c r="T79"/>
  <c r="Y16"/>
  <c r="U18"/>
  <c r="U17" s="1"/>
  <c r="V18"/>
  <c r="V17" s="1"/>
  <c r="W18"/>
  <c r="W17" s="1"/>
  <c r="X18"/>
  <c r="X17" s="1"/>
  <c r="T18"/>
  <c r="T17" s="1"/>
  <c r="U20"/>
  <c r="V20"/>
  <c r="W20"/>
  <c r="X20"/>
  <c r="T20"/>
  <c r="U26"/>
  <c r="V26"/>
  <c r="W26"/>
  <c r="X26"/>
  <c r="T26"/>
  <c r="T23" s="1"/>
  <c r="U42"/>
  <c r="V42"/>
  <c r="W42"/>
  <c r="X42"/>
  <c r="T42"/>
  <c r="T67"/>
  <c r="U94"/>
  <c r="U91" s="1"/>
  <c r="V94"/>
  <c r="V91" s="1"/>
  <c r="W94"/>
  <c r="W91" s="1"/>
  <c r="X94"/>
  <c r="X91" s="1"/>
  <c r="T94"/>
  <c r="T91" s="1"/>
  <c r="X23" l="1"/>
  <c r="U23"/>
  <c r="V23"/>
  <c r="W23"/>
  <c r="T33"/>
  <c r="X54"/>
  <c r="X16" s="1"/>
  <c r="U54"/>
  <c r="V54"/>
  <c r="W54"/>
  <c r="W16" s="1"/>
  <c r="T54" l="1"/>
  <c r="T16" s="1"/>
</calcChain>
</file>

<file path=xl/sharedStrings.xml><?xml version="1.0" encoding="utf-8"?>
<sst xmlns="http://schemas.openxmlformats.org/spreadsheetml/2006/main" count="396" uniqueCount="218">
  <si>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</si>
  <si>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</si>
  <si>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</si>
  <si>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</si>
  <si>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</si>
  <si>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</si>
  <si>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</si>
  <si>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</si>
  <si>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</si>
  <si>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</si>
  <si>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</si>
  <si>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</si>
  <si>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</si>
  <si>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</si>
  <si>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</si>
  <si>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</si>
  <si>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</si>
  <si>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</si>
  <si>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</si>
  <si>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</si>
  <si>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</si>
  <si>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</si>
  <si>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</si>
  <si>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</si>
  <si>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</si>
  <si>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</si>
  <si>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</si>
  <si>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</si>
  <si>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</si>
  <si>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</si>
  <si>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</si>
  <si>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</si>
  <si>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</si>
  <si>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</si>
  <si>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</si>
  <si>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</si>
  <si>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</si>
  <si>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</si>
  <si>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</si>
  <si>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</si>
  <si>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</si>
  <si>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</si>
  <si>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</si>
  <si>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</si>
  <si>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</si>
  <si>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</si>
  <si>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</si>
  <si>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</si>
  <si>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</si>
  <si>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</si>
  <si>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</si>
  <si>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</si>
  <si>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</si>
  <si>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</si>
  <si>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</si>
  <si>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</si>
  <si>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</si>
  <si>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</si>
  <si>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</si>
  <si>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</si>
  <si>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</si>
  <si>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</si>
  <si>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</si>
  <si>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</si>
  <si>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Кулешовского сельского поселения»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</si>
  <si>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</si>
  <si>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</si>
  <si>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</si>
  <si>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</si>
  <si>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</si>
  <si>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</si>
  <si>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</si>
  <si>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</si>
  <si>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</si>
  <si>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</si>
  <si>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</si>
  <si>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02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</si>
  <si>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</si>
  <si>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</si>
  <si>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</si>
  <si>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</si>
  <si>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</si>
  <si>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</si>
  <si>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</si>
  <si>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</si>
  <si>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</si>
  <si>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</si>
  <si>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</si>
  <si>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</si>
  <si>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</si>
  <si>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</si>
  <si>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</si>
  <si>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</si>
  <si>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</si>
  <si>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</si>
  <si>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</si>
  <si>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</si>
  <si>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</si>
  <si>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</si>
  <si>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</si>
  <si>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</si>
  <si>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</si>
  <si>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</si>
  <si>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</si>
  <si>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</si>
  <si>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</si>
  <si>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</si>
  <si>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</si>
  <si>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</si>
  <si>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</si>
  <si>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</si>
  <si>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</si>
  <si>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</si>
  <si>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</si>
  <si>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</si>
  <si>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</si>
  <si>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</si>
  <si>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</si>
  <si>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</si>
  <si>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</si>
  <si>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</si>
  <si>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</si>
  <si>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</si>
  <si>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</si>
  <si>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</si>
  <si>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09.1.00.28510</t>
  </si>
  <si>
    <t>09.1.00.28520</t>
  </si>
  <si>
    <t>09.1.00.28530</t>
  </si>
  <si>
    <t>09.1.00.28780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</si>
  <si>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</si>
  <si>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</si>
  <si>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</si>
  <si>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</si>
  <si>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</si>
  <si>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</si>
  <si>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</si>
  <si>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</si>
  <si>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</si>
  <si>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</si>
  <si>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</si>
  <si>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</si>
  <si>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</si>
  <si>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</si>
  <si>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</si>
  <si>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</si>
  <si>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</si>
  <si>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</si>
  <si>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</si>
  <si>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</si>
  <si>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</si>
  <si>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</si>
  <si>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</si>
  <si>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</si>
  <si>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</si>
  <si>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</si>
  <si>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</si>
  <si>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</si>
  <si>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</si>
  <si>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</si>
  <si>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</si>
  <si>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</si>
  <si>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</si>
  <si>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</si>
  <si>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</si>
  <si>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</si>
  <si>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</si>
  <si>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</si>
  <si>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</si>
  <si>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</si>
  <si>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</si>
  <si>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</si>
  <si>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</si>
  <si>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</si>
  <si>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</si>
  <si>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</si>
  <si>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</si>
  <si>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</si>
  <si>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</si>
  <si>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</si>
  <si>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</si>
  <si>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</si>
  <si>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</si>
  <si>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Муниципальная программа Кулешовского сельского поселения "Развитие муниципальльной службы" в Кулешовском сельском поселении.</t>
  </si>
  <si>
    <t>Подпрограмма "Развитие муниципальной службы"</t>
  </si>
  <si>
    <t>Муниципальная программа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обеспечение  пожарной безопасности"</t>
  </si>
  <si>
    <t>Муниципальная программа Кулешовского сельского поселения "Обеспечения общественного порядка и противодействие преступности" в Кулешовском сельском поселении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</si>
  <si>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</si>
  <si>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</si>
  <si>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</si>
  <si>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Муниципальная программа Кулешовского сельского поселения «Развитие культуры" Кулешовского сельского поселения.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</si>
  <si>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</si>
  <si>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</si>
  <si>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Муниципальная программа «Развитие физической культуры и спорта" в Кулешовском сельском поселении</t>
  </si>
  <si>
    <t>Подпрограмма  "Развитие физической культуры и  массового спорта Кулешовского сельского поселения »</t>
  </si>
  <si>
    <t>2023 год</t>
  </si>
  <si>
    <t>Председатель собрания депутатов –</t>
  </si>
  <si>
    <t>99 9 0085030</t>
  </si>
  <si>
    <t xml:space="preserve"> 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</si>
  <si>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</si>
  <si>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99.9.F5551</t>
  </si>
  <si>
    <t>99.9.F255551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</si>
  <si>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</si>
  <si>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</si>
  <si>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</si>
  <si>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</si>
  <si>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</si>
  <si>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</si>
  <si>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 xml:space="preserve">района на 2022 год и плановый период 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</si>
  <si>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2022 год и плановый период 2023 и 2024 годов</t>
  </si>
  <si>
    <t>Сумма
2022 год</t>
  </si>
  <si>
    <t>2024 год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</si>
  <si>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</si>
  <si>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</si>
  <si>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 xml:space="preserve">Расходы на подготовку и проведение выборов органов МСУ  (Специальные расходы) в рамках непрограмных расходов </t>
  </si>
  <si>
    <t xml:space="preserve"> Глава Кулешовского сельского поселения                                                                   М.Н. Попов </t>
  </si>
  <si>
    <t>14</t>
  </si>
  <si>
    <t xml:space="preserve">к   проекту  решения Собрания депутатов </t>
  </si>
  <si>
    <t xml:space="preserve">    2023 и 2024 годов" от ___.02.2022г. №___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</si>
</sst>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6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horizontal="center" vertical="center" wrapText="1"/>
    </xf>
    <xf numFmtId="0" fontId="5" fillId="2" borderId="17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vertical="center" wrapText="1"/>
    </xf>
    <xf numFmtId="164" fontId="6" fillId="2" borderId="24" xfId="0" applyNumberFormat="1" applyFont="1" applyFill="1" applyBorder="1" applyAlignment="1">
      <alignment vertical="center" wrapText="1"/>
    </xf>
    <xf numFmtId="0" fontId="9" fillId="2" borderId="20" xfId="0" applyNumberFormat="1" applyFont="1" applyFill="1" applyBorder="1" applyAlignment="1">
      <alignment vertical="center" wrapText="1"/>
    </xf>
    <xf numFmtId="164" fontId="6" fillId="2" borderId="22" xfId="0" applyNumberFormat="1" applyFont="1" applyFill="1" applyBorder="1" applyAlignment="1">
      <alignment vertical="center" wrapText="1"/>
    </xf>
    <xf numFmtId="0" fontId="6" fillId="2" borderId="22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 applyAlignment="1">
      <alignment vertical="center" wrapText="1"/>
    </xf>
    <xf numFmtId="0" fontId="6" fillId="2" borderId="14" xfId="0" applyNumberFormat="1" applyFont="1" applyFill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1" fillId="2" borderId="2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0" fillId="0" borderId="1" xfId="0" applyBorder="1"/>
    <xf numFmtId="165" fontId="0" fillId="0" borderId="1" xfId="0" applyNumberFormat="1" applyBorder="1"/>
    <xf numFmtId="165" fontId="7" fillId="5" borderId="4" xfId="0" applyNumberFormat="1" applyFont="1" applyFill="1" applyBorder="1" applyAlignment="1">
      <alignment horizontal="right" vertical="center" wrapText="1"/>
    </xf>
    <xf numFmtId="165" fontId="10" fillId="2" borderId="4" xfId="0" applyNumberFormat="1" applyFont="1" applyFill="1" applyBorder="1" applyAlignment="1">
      <alignment horizontal="right" vertical="center" wrapText="1"/>
    </xf>
    <xf numFmtId="165" fontId="9" fillId="4" borderId="28" xfId="0" applyNumberFormat="1" applyFont="1" applyFill="1" applyBorder="1" applyAlignment="1">
      <alignment horizontal="right" vertical="center" wrapText="1"/>
    </xf>
    <xf numFmtId="0" fontId="8" fillId="2" borderId="22" xfId="0" applyNumberFormat="1" applyFont="1" applyFill="1" applyBorder="1" applyAlignment="1">
      <alignment vertical="center" wrapText="1"/>
    </xf>
    <xf numFmtId="0" fontId="9" fillId="6" borderId="6" xfId="0" applyNumberFormat="1" applyFont="1" applyFill="1" applyBorder="1" applyAlignment="1">
      <alignment vertical="center" wrapText="1"/>
    </xf>
    <xf numFmtId="49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NumberFormat="1" applyFont="1" applyFill="1" applyBorder="1" applyAlignment="1">
      <alignment horizontal="center" vertical="center" wrapText="1"/>
    </xf>
    <xf numFmtId="165" fontId="9" fillId="6" borderId="7" xfId="0" applyNumberFormat="1" applyFont="1" applyFill="1" applyBorder="1" applyAlignment="1">
      <alignment horizontal="right" vertical="center" wrapText="1"/>
    </xf>
    <xf numFmtId="0" fontId="9" fillId="6" borderId="20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horizontal="center" vertical="center" wrapText="1"/>
    </xf>
    <xf numFmtId="0" fontId="9" fillId="6" borderId="3" xfId="0" applyNumberFormat="1" applyFont="1" applyFill="1" applyBorder="1" applyAlignment="1">
      <alignment horizontal="center" vertical="center" wrapText="1"/>
    </xf>
    <xf numFmtId="0" fontId="9" fillId="6" borderId="22" xfId="0" applyNumberFormat="1" applyFont="1" applyFill="1" applyBorder="1" applyAlignment="1">
      <alignment vertical="center" wrapText="1"/>
    </xf>
    <xf numFmtId="49" fontId="9" fillId="6" borderId="2" xfId="0" applyNumberFormat="1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>
      <alignment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0" fontId="7" fillId="6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165" fontId="8" fillId="0" borderId="29" xfId="0" applyNumberFormat="1" applyFont="1" applyFill="1" applyBorder="1" applyAlignment="1">
      <alignment horizontal="right"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6" fillId="2" borderId="18" xfId="0" applyNumberFormat="1" applyFont="1" applyFill="1" applyBorder="1" applyAlignment="1">
      <alignment horizontal="justify" vertical="center" wrapText="1"/>
    </xf>
    <xf numFmtId="0" fontId="9" fillId="2" borderId="6" xfId="0" applyNumberFormat="1" applyFont="1" applyFill="1" applyBorder="1" applyAlignment="1">
      <alignment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right" vertical="center" wrapText="1"/>
    </xf>
    <xf numFmtId="165" fontId="11" fillId="2" borderId="5" xfId="0" applyNumberFormat="1" applyFont="1" applyFill="1" applyBorder="1" applyAlignment="1">
      <alignment horizontal="right" vertical="center" wrapText="1"/>
    </xf>
    <xf numFmtId="165" fontId="11" fillId="2" borderId="25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65" fontId="11" fillId="2" borderId="23" xfId="0" applyNumberFormat="1" applyFont="1" applyFill="1" applyBorder="1" applyAlignment="1">
      <alignment horizontal="right" vertical="center" wrapText="1"/>
    </xf>
    <xf numFmtId="0" fontId="12" fillId="0" borderId="1" xfId="0" applyFont="1" applyBorder="1"/>
    <xf numFmtId="0" fontId="5" fillId="6" borderId="6" xfId="0" applyNumberFormat="1" applyFont="1" applyFill="1" applyBorder="1" applyAlignment="1">
      <alignment vertical="center" wrapText="1"/>
    </xf>
    <xf numFmtId="0" fontId="5" fillId="6" borderId="20" xfId="0" applyNumberFormat="1" applyFont="1" applyFill="1" applyBorder="1" applyAlignment="1">
      <alignment vertical="center" wrapText="1"/>
    </xf>
    <xf numFmtId="0" fontId="5" fillId="2" borderId="22" xfId="0" applyNumberFormat="1" applyFont="1" applyFill="1" applyBorder="1" applyAlignment="1">
      <alignment vertical="center" wrapText="1"/>
    </xf>
    <xf numFmtId="0" fontId="5" fillId="2" borderId="20" xfId="0" applyNumberFormat="1" applyFont="1" applyFill="1" applyBorder="1" applyAlignment="1">
      <alignment vertical="center" wrapText="1"/>
    </xf>
    <xf numFmtId="165" fontId="15" fillId="6" borderId="3" xfId="0" applyNumberFormat="1" applyFont="1" applyFill="1" applyBorder="1" applyAlignment="1">
      <alignment horizontal="right" vertical="center" wrapText="1"/>
    </xf>
    <xf numFmtId="165" fontId="15" fillId="6" borderId="21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 vertical="center" wrapText="1"/>
    </xf>
    <xf numFmtId="165" fontId="15" fillId="2" borderId="23" xfId="0" applyNumberFormat="1" applyFont="1" applyFill="1" applyBorder="1" applyAlignment="1">
      <alignment horizontal="right" vertical="center" wrapText="1"/>
    </xf>
    <xf numFmtId="49" fontId="15" fillId="6" borderId="7" xfId="0" applyNumberFormat="1" applyFont="1" applyFill="1" applyBorder="1" applyAlignment="1">
      <alignment horizontal="center" vertical="center" wrapText="1"/>
    </xf>
    <xf numFmtId="165" fontId="15" fillId="6" borderId="7" xfId="0" applyNumberFormat="1" applyFont="1" applyFill="1" applyBorder="1" applyAlignment="1">
      <alignment horizontal="right" vertical="center" wrapText="1"/>
    </xf>
    <xf numFmtId="165" fontId="15" fillId="6" borderId="8" xfId="0" applyNumberFormat="1" applyFont="1" applyFill="1" applyBorder="1" applyAlignment="1">
      <alignment horizontal="right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right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165" fontId="15" fillId="2" borderId="21" xfId="0" applyNumberFormat="1" applyFont="1" applyFill="1" applyBorder="1" applyAlignment="1">
      <alignment horizontal="right" vertical="center" wrapText="1"/>
    </xf>
    <xf numFmtId="165" fontId="11" fillId="0" borderId="5" xfId="0" applyNumberFormat="1" applyFont="1" applyFill="1" applyBorder="1" applyAlignment="1">
      <alignment horizontal="right" vertical="center" wrapText="1"/>
    </xf>
    <xf numFmtId="165" fontId="15" fillId="0" borderId="7" xfId="0" applyNumberFormat="1" applyFont="1" applyFill="1" applyBorder="1" applyAlignment="1">
      <alignment horizontal="right" vertical="center" wrapText="1"/>
    </xf>
    <xf numFmtId="165" fontId="15" fillId="0" borderId="8" xfId="0" applyNumberFormat="1" applyFont="1" applyFill="1" applyBorder="1" applyAlignment="1">
      <alignment horizontal="right" vertical="center" wrapText="1"/>
    </xf>
    <xf numFmtId="165" fontId="11" fillId="2" borderId="9" xfId="0" applyNumberFormat="1" applyFont="1" applyFill="1" applyBorder="1" applyAlignment="1">
      <alignment horizontal="right" vertical="center" wrapText="1"/>
    </xf>
    <xf numFmtId="165" fontId="11" fillId="2" borderId="19" xfId="0" applyNumberFormat="1" applyFont="1" applyFill="1" applyBorder="1" applyAlignment="1">
      <alignment horizontal="right" vertical="center" wrapText="1"/>
    </xf>
    <xf numFmtId="165" fontId="15" fillId="2" borderId="7" xfId="0" applyNumberFormat="1" applyFont="1" applyFill="1" applyBorder="1" applyAlignment="1">
      <alignment horizontal="right" vertical="center" wrapText="1"/>
    </xf>
    <xf numFmtId="165" fontId="15" fillId="2" borderId="8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15" fillId="6" borderId="2" xfId="0" applyNumberFormat="1" applyFont="1" applyFill="1" applyBorder="1" applyAlignment="1">
      <alignment horizontal="right" vertical="center" wrapText="1"/>
    </xf>
    <xf numFmtId="165" fontId="15" fillId="6" borderId="23" xfId="0" applyNumberFormat="1" applyFont="1" applyFill="1" applyBorder="1" applyAlignment="1">
      <alignment horizontal="right" vertical="center" wrapText="1"/>
    </xf>
    <xf numFmtId="165" fontId="11" fillId="2" borderId="15" xfId="0" applyNumberFormat="1" applyFont="1" applyFill="1" applyBorder="1" applyAlignment="1">
      <alignment horizontal="right" vertical="center" wrapText="1"/>
    </xf>
    <xf numFmtId="0" fontId="12" fillId="0" borderId="26" xfId="0" applyFont="1" applyBorder="1"/>
    <xf numFmtId="165" fontId="11" fillId="2" borderId="27" xfId="0" applyNumberFormat="1" applyFont="1" applyFill="1" applyBorder="1" applyAlignment="1">
      <alignment horizontal="right" vertical="center" wrapText="1"/>
    </xf>
    <xf numFmtId="0" fontId="2" fillId="0" borderId="0" xfId="0" applyFont="1"/>
    <xf numFmtId="49" fontId="8" fillId="3" borderId="2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165" fontId="11" fillId="2" borderId="2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13" fillId="2" borderId="28" xfId="0" applyNumberFormat="1" applyFont="1" applyFill="1" applyBorder="1" applyAlignment="1">
      <alignment horizontal="right" vertical="center" wrapText="1"/>
    </xf>
    <xf numFmtId="165" fontId="11" fillId="2" borderId="30" xfId="0" applyNumberFormat="1" applyFont="1" applyFill="1" applyBorder="1" applyAlignment="1">
      <alignment horizontal="right" vertical="center" wrapText="1"/>
    </xf>
    <xf numFmtId="165" fontId="15" fillId="2" borderId="4" xfId="0" applyNumberFormat="1" applyFont="1" applyFill="1" applyBorder="1" applyAlignment="1">
      <alignment horizontal="right" vertical="center" wrapText="1"/>
    </xf>
    <xf numFmtId="165" fontId="15" fillId="2" borderId="28" xfId="0" applyNumberFormat="1" applyFont="1" applyFill="1" applyBorder="1" applyAlignment="1">
      <alignment horizontal="right" vertical="center" wrapText="1"/>
    </xf>
    <xf numFmtId="165" fontId="15" fillId="6" borderId="31" xfId="0" applyNumberFormat="1" applyFont="1" applyFill="1" applyBorder="1" applyAlignment="1">
      <alignment horizontal="right" vertical="center" wrapText="1"/>
    </xf>
    <xf numFmtId="165" fontId="11" fillId="2" borderId="4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165" fontId="8" fillId="2" borderId="23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5" fontId="8" fillId="2" borderId="23" xfId="0" applyNumberFormat="1" applyFont="1" applyFill="1" applyBorder="1" applyAlignment="1">
      <alignment horizontal="right" vertical="center" wrapText="1"/>
    </xf>
    <xf numFmtId="165" fontId="10" fillId="2" borderId="2" xfId="0" applyNumberFormat="1" applyFont="1" applyFill="1" applyBorder="1" applyAlignment="1">
      <alignment horizontal="right" vertical="center" wrapText="1"/>
    </xf>
    <xf numFmtId="165" fontId="10" fillId="2" borderId="23" xfId="0" applyNumberFormat="1" applyFont="1" applyFill="1" applyBorder="1" applyAlignment="1">
      <alignment horizontal="right" vertical="center" wrapText="1"/>
    </xf>
    <xf numFmtId="165" fontId="8" fillId="2" borderId="5" xfId="0" applyNumberFormat="1" applyFont="1" applyFill="1" applyBorder="1" applyAlignment="1">
      <alignment horizontal="right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165" fontId="9" fillId="6" borderId="8" xfId="0" applyNumberFormat="1" applyFont="1" applyFill="1" applyBorder="1" applyAlignment="1">
      <alignment horizontal="right" vertical="center" wrapText="1"/>
    </xf>
    <xf numFmtId="165" fontId="11" fillId="0" borderId="25" xfId="0" applyNumberFormat="1" applyFont="1" applyFill="1" applyBorder="1" applyAlignment="1">
      <alignment horizontal="right" vertical="center" wrapText="1"/>
    </xf>
    <xf numFmtId="165" fontId="8" fillId="2" borderId="25" xfId="0" applyNumberFormat="1" applyFont="1" applyFill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center" vertical="center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13"/>
  <sheetViews>
    <sheetView tabSelected="1" topLeftCell="A74" zoomScaleNormal="100" workbookViewId="0">
      <selection activeCell="AG19" sqref="AG19"/>
    </sheetView>
  </sheetViews>
  <sheetFormatPr defaultRowHeight="14.45" customHeight="1"/>
  <cols>
    <col min="1" max="1" width="92" customWidth="1"/>
    <col min="2" max="2" width="15.28515625" customWidth="1"/>
    <col min="3" max="16" width="0" hidden="1" customWidth="1"/>
    <col min="17" max="17" width="5.5703125" customWidth="1"/>
    <col min="18" max="19" width="4.7109375" customWidth="1"/>
    <col min="20" max="20" width="9.85546875" customWidth="1"/>
    <col min="21" max="22" width="0" hidden="1" customWidth="1"/>
    <col min="23" max="23" width="11.28515625" customWidth="1"/>
    <col min="24" max="24" width="12.28515625" customWidth="1"/>
    <col min="25" max="29" width="0" hidden="1" customWidth="1"/>
    <col min="38" max="38" width="7.42578125" customWidth="1"/>
  </cols>
  <sheetData>
    <row r="1" spans="1:32" ht="16.7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1"/>
      <c r="U1" s="11"/>
      <c r="V1" s="11"/>
      <c r="W1" s="11"/>
      <c r="X1" s="35" t="s">
        <v>212</v>
      </c>
    </row>
    <row r="2" spans="1:32" ht="16.7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11"/>
      <c r="U2" s="11"/>
      <c r="V2" s="11"/>
      <c r="W2" s="11"/>
      <c r="X2" s="35" t="s">
        <v>216</v>
      </c>
    </row>
    <row r="3" spans="1:32" ht="16.7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11"/>
      <c r="U3" s="11"/>
      <c r="V3" s="11"/>
      <c r="W3" s="11"/>
      <c r="X3" s="11" t="s">
        <v>0</v>
      </c>
    </row>
    <row r="4" spans="1:32" ht="16.7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1"/>
      <c r="U4" s="11"/>
      <c r="V4" s="11"/>
      <c r="W4" s="11"/>
      <c r="X4" s="11" t="s">
        <v>1</v>
      </c>
    </row>
    <row r="5" spans="1:32" ht="16.7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/>
      <c r="U5" s="11"/>
      <c r="V5" s="11"/>
      <c r="W5" s="11"/>
      <c r="X5" s="35" t="s">
        <v>207</v>
      </c>
    </row>
    <row r="6" spans="1:32" ht="16.7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127" t="s">
        <v>217</v>
      </c>
      <c r="S6" s="127"/>
      <c r="T6" s="127"/>
      <c r="U6" s="127"/>
      <c r="V6" s="127"/>
      <c r="W6" s="127"/>
      <c r="X6" s="127"/>
      <c r="Y6" s="31"/>
    </row>
    <row r="7" spans="1:32" ht="9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1"/>
      <c r="U7" s="11"/>
      <c r="V7" s="11"/>
      <c r="W7" s="11"/>
      <c r="X7" s="11"/>
    </row>
    <row r="8" spans="1:32" ht="15.75" hidden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32" ht="15.75" hidden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32" ht="15.75" hidden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  <c r="W10" s="2"/>
      <c r="X10" s="2"/>
    </row>
    <row r="11" spans="1:32" ht="83.25" customHeight="1">
      <c r="A11" s="130" t="s">
        <v>208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</row>
    <row r="12" spans="1:32" ht="16.7" customHeight="1" thickBo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5"/>
      <c r="V12" s="5"/>
      <c r="W12" s="5"/>
      <c r="X12" s="6" t="s">
        <v>2</v>
      </c>
    </row>
    <row r="13" spans="1:32" ht="15" customHeight="1">
      <c r="A13" s="132" t="s">
        <v>3</v>
      </c>
      <c r="B13" s="134" t="s">
        <v>4</v>
      </c>
      <c r="C13" s="134" t="s">
        <v>4</v>
      </c>
      <c r="D13" s="134" t="s">
        <v>4</v>
      </c>
      <c r="E13" s="134" t="s">
        <v>4</v>
      </c>
      <c r="F13" s="134" t="s">
        <v>4</v>
      </c>
      <c r="G13" s="134" t="s">
        <v>4</v>
      </c>
      <c r="H13" s="134" t="s">
        <v>4</v>
      </c>
      <c r="I13" s="134" t="s">
        <v>4</v>
      </c>
      <c r="J13" s="134" t="s">
        <v>4</v>
      </c>
      <c r="K13" s="134" t="s">
        <v>4</v>
      </c>
      <c r="L13" s="134" t="s">
        <v>4</v>
      </c>
      <c r="M13" s="134" t="s">
        <v>4</v>
      </c>
      <c r="N13" s="134" t="s">
        <v>4</v>
      </c>
      <c r="O13" s="134" t="s">
        <v>4</v>
      </c>
      <c r="P13" s="134" t="s">
        <v>4</v>
      </c>
      <c r="Q13" s="134" t="s">
        <v>5</v>
      </c>
      <c r="R13" s="134" t="s">
        <v>6</v>
      </c>
      <c r="S13" s="134" t="s">
        <v>9</v>
      </c>
      <c r="T13" s="134" t="s">
        <v>209</v>
      </c>
      <c r="U13" s="134" t="s">
        <v>82</v>
      </c>
      <c r="V13" s="134" t="s">
        <v>83</v>
      </c>
      <c r="W13" s="128" t="s">
        <v>84</v>
      </c>
      <c r="X13" s="129"/>
      <c r="Y13" s="36"/>
    </row>
    <row r="14" spans="1:32" ht="15" customHeight="1" thickBot="1">
      <c r="A14" s="133"/>
      <c r="B14" s="135" t="s">
        <v>4</v>
      </c>
      <c r="C14" s="135" t="s">
        <v>4</v>
      </c>
      <c r="D14" s="135" t="s">
        <v>4</v>
      </c>
      <c r="E14" s="135" t="s">
        <v>4</v>
      </c>
      <c r="F14" s="135" t="s">
        <v>4</v>
      </c>
      <c r="G14" s="135" t="s">
        <v>4</v>
      </c>
      <c r="H14" s="135" t="s">
        <v>4</v>
      </c>
      <c r="I14" s="135" t="s">
        <v>4</v>
      </c>
      <c r="J14" s="135" t="s">
        <v>4</v>
      </c>
      <c r="K14" s="135" t="s">
        <v>4</v>
      </c>
      <c r="L14" s="135" t="s">
        <v>4</v>
      </c>
      <c r="M14" s="135" t="s">
        <v>4</v>
      </c>
      <c r="N14" s="135" t="s">
        <v>4</v>
      </c>
      <c r="O14" s="135" t="s">
        <v>4</v>
      </c>
      <c r="P14" s="135" t="s">
        <v>4</v>
      </c>
      <c r="Q14" s="135" t="s">
        <v>5</v>
      </c>
      <c r="R14" s="135" t="s">
        <v>6</v>
      </c>
      <c r="S14" s="135" t="s">
        <v>7</v>
      </c>
      <c r="T14" s="135" t="s">
        <v>8</v>
      </c>
      <c r="U14" s="135" t="s">
        <v>82</v>
      </c>
      <c r="V14" s="135" t="s">
        <v>83</v>
      </c>
      <c r="W14" s="18" t="s">
        <v>194</v>
      </c>
      <c r="X14" s="19" t="s">
        <v>210</v>
      </c>
      <c r="Y14" s="36"/>
    </row>
    <row r="15" spans="1:32" ht="15.75" hidden="1" customHeight="1">
      <c r="A15" s="20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21"/>
      <c r="Y15" s="36"/>
    </row>
    <row r="16" spans="1:32" ht="31.5" customHeight="1" thickBot="1">
      <c r="A16" s="42" t="s">
        <v>10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4"/>
      <c r="R16" s="43"/>
      <c r="S16" s="43"/>
      <c r="T16" s="45">
        <f>T17+T20+T23+T30+T33+T39+T42+T48+T54+T61+T64+T67+T79+T82+T85+T88+T91</f>
        <v>31592.9</v>
      </c>
      <c r="U16" s="45">
        <f t="shared" ref="U16:X16" si="0">U17+U20+U23+U30+U33+U39+U42+U48+U54+U61+U64+U67+U79+U82+U85+U88+U91</f>
        <v>21129.100000000002</v>
      </c>
      <c r="V16" s="45">
        <f t="shared" si="0"/>
        <v>21129.100000000002</v>
      </c>
      <c r="W16" s="45">
        <f t="shared" si="0"/>
        <v>31311.600000000002</v>
      </c>
      <c r="X16" s="124">
        <f t="shared" si="0"/>
        <v>32727.300000000003</v>
      </c>
      <c r="Y16" s="36">
        <f>52425.7-6556.1</f>
        <v>45869.599999999999</v>
      </c>
      <c r="AE16" s="12"/>
      <c r="AF16" s="12"/>
    </row>
    <row r="17" spans="1:30" ht="31.5" customHeight="1">
      <c r="A17" s="74" t="s">
        <v>182</v>
      </c>
      <c r="B17" s="47" t="s">
        <v>87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8"/>
      <c r="R17" s="47"/>
      <c r="S17" s="47"/>
      <c r="T17" s="77">
        <f>T18</f>
        <v>50</v>
      </c>
      <c r="U17" s="77">
        <f t="shared" ref="U17:X17" si="1">U18</f>
        <v>50</v>
      </c>
      <c r="V17" s="77">
        <f t="shared" si="1"/>
        <v>50</v>
      </c>
      <c r="W17" s="77">
        <f t="shared" si="1"/>
        <v>50</v>
      </c>
      <c r="X17" s="78">
        <f t="shared" si="1"/>
        <v>50</v>
      </c>
      <c r="Y17" s="36"/>
    </row>
    <row r="18" spans="1:30" ht="22.5" customHeight="1">
      <c r="A18" s="75" t="s">
        <v>183</v>
      </c>
      <c r="B18" s="9" t="s">
        <v>88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0"/>
      <c r="R18" s="9"/>
      <c r="S18" s="9"/>
      <c r="T18" s="79">
        <f>T19</f>
        <v>50</v>
      </c>
      <c r="U18" s="79">
        <f t="shared" ref="U18:X18" si="2">U19</f>
        <v>50</v>
      </c>
      <c r="V18" s="79">
        <f t="shared" si="2"/>
        <v>50</v>
      </c>
      <c r="W18" s="79">
        <f t="shared" si="2"/>
        <v>50</v>
      </c>
      <c r="X18" s="80">
        <f t="shared" si="2"/>
        <v>50</v>
      </c>
      <c r="Y18" s="36"/>
      <c r="AD18" t="s">
        <v>197</v>
      </c>
    </row>
    <row r="19" spans="1:30" ht="114.75" customHeight="1" thickBot="1">
      <c r="A19" s="23" t="s">
        <v>11</v>
      </c>
      <c r="B19" s="13" t="s">
        <v>89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 t="s">
        <v>12</v>
      </c>
      <c r="R19" s="13" t="s">
        <v>13</v>
      </c>
      <c r="S19" s="13" t="s">
        <v>14</v>
      </c>
      <c r="T19" s="68">
        <v>50</v>
      </c>
      <c r="U19" s="68">
        <v>50</v>
      </c>
      <c r="V19" s="68">
        <v>50</v>
      </c>
      <c r="W19" s="68">
        <v>50</v>
      </c>
      <c r="X19" s="69">
        <v>50</v>
      </c>
      <c r="Y19" s="36"/>
    </row>
    <row r="20" spans="1:30" ht="46.5" customHeight="1" thickBot="1">
      <c r="A20" s="73" t="s">
        <v>184</v>
      </c>
      <c r="B20" s="43" t="s">
        <v>90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4"/>
      <c r="R20" s="43"/>
      <c r="S20" s="81"/>
      <c r="T20" s="82">
        <f>T21</f>
        <v>155.6</v>
      </c>
      <c r="U20" s="82">
        <f t="shared" ref="U20:Y21" si="3">U21</f>
        <v>155.6</v>
      </c>
      <c r="V20" s="82">
        <f t="shared" si="3"/>
        <v>155.6</v>
      </c>
      <c r="W20" s="82">
        <f t="shared" si="3"/>
        <v>155.6</v>
      </c>
      <c r="X20" s="83">
        <f t="shared" si="3"/>
        <v>155.6</v>
      </c>
      <c r="Y20" s="36"/>
    </row>
    <row r="21" spans="1:30" ht="21.75" customHeight="1">
      <c r="A21" s="24" t="s">
        <v>15</v>
      </c>
      <c r="B21" s="15" t="s">
        <v>91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6"/>
      <c r="R21" s="15"/>
      <c r="S21" s="84"/>
      <c r="T21" s="85">
        <f>T22</f>
        <v>155.6</v>
      </c>
      <c r="U21" s="85">
        <f t="shared" si="3"/>
        <v>155.6</v>
      </c>
      <c r="V21" s="85">
        <f t="shared" si="3"/>
        <v>155.6</v>
      </c>
      <c r="W21" s="85">
        <f t="shared" si="3"/>
        <v>155.6</v>
      </c>
      <c r="X21" s="87">
        <f t="shared" si="3"/>
        <v>155.6</v>
      </c>
      <c r="Y21" s="108">
        <f t="shared" si="3"/>
        <v>0</v>
      </c>
    </row>
    <row r="22" spans="1:30" ht="93" customHeight="1" thickBot="1">
      <c r="A22" s="23" t="s">
        <v>16</v>
      </c>
      <c r="B22" s="13" t="s">
        <v>92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4" t="s">
        <v>12</v>
      </c>
      <c r="R22" s="13" t="s">
        <v>17</v>
      </c>
      <c r="S22" s="86" t="s">
        <v>68</v>
      </c>
      <c r="T22" s="68">
        <v>155.6</v>
      </c>
      <c r="U22" s="68">
        <v>155.6</v>
      </c>
      <c r="V22" s="68">
        <v>155.6</v>
      </c>
      <c r="W22" s="68">
        <v>155.6</v>
      </c>
      <c r="X22" s="69">
        <v>155.6</v>
      </c>
      <c r="Y22" s="36"/>
    </row>
    <row r="23" spans="1:30" ht="48.75" customHeight="1" thickBot="1">
      <c r="A23" s="73" t="s">
        <v>185</v>
      </c>
      <c r="B23" s="43" t="s">
        <v>93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4"/>
      <c r="R23" s="43"/>
      <c r="S23" s="43"/>
      <c r="T23" s="82">
        <f>T24+T26+T28</f>
        <v>2223</v>
      </c>
      <c r="U23" s="82">
        <f>U24+U26+U28</f>
        <v>2183</v>
      </c>
      <c r="V23" s="82">
        <f>V24+V26+V28</f>
        <v>2183</v>
      </c>
      <c r="W23" s="82">
        <f>W24+W26+W28</f>
        <v>2223</v>
      </c>
      <c r="X23" s="83">
        <f>X24+X26+X28</f>
        <v>2223</v>
      </c>
      <c r="Y23" s="36"/>
    </row>
    <row r="24" spans="1:30" ht="21" customHeight="1">
      <c r="A24" s="24" t="s">
        <v>19</v>
      </c>
      <c r="B24" s="15" t="s">
        <v>94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6"/>
      <c r="R24" s="15"/>
      <c r="S24" s="15"/>
      <c r="T24" s="85">
        <f>T25</f>
        <v>2153</v>
      </c>
      <c r="U24" s="85">
        <f t="shared" ref="U24:X24" si="4">U25</f>
        <v>2153</v>
      </c>
      <c r="V24" s="85">
        <f t="shared" si="4"/>
        <v>2153</v>
      </c>
      <c r="W24" s="85">
        <f t="shared" si="4"/>
        <v>2153</v>
      </c>
      <c r="X24" s="87">
        <f t="shared" si="4"/>
        <v>2153</v>
      </c>
      <c r="Y24" s="36"/>
    </row>
    <row r="25" spans="1:30" ht="98.25" customHeight="1" thickBot="1">
      <c r="A25" s="23" t="s">
        <v>20</v>
      </c>
      <c r="B25" s="13" t="s">
        <v>95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4" t="s">
        <v>12</v>
      </c>
      <c r="R25" s="13" t="s">
        <v>17</v>
      </c>
      <c r="S25" s="13" t="s">
        <v>215</v>
      </c>
      <c r="T25" s="88">
        <v>2153</v>
      </c>
      <c r="U25" s="88">
        <v>2153</v>
      </c>
      <c r="V25" s="88">
        <v>2153</v>
      </c>
      <c r="W25" s="88">
        <v>2153</v>
      </c>
      <c r="X25" s="125">
        <v>2153</v>
      </c>
      <c r="Y25" s="67">
        <v>2153</v>
      </c>
    </row>
    <row r="26" spans="1:30" ht="35.25" customHeight="1" thickBot="1">
      <c r="A26" s="62" t="s">
        <v>21</v>
      </c>
      <c r="B26" s="63" t="s">
        <v>96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4"/>
      <c r="R26" s="63"/>
      <c r="S26" s="63"/>
      <c r="T26" s="93">
        <f>T27</f>
        <v>40</v>
      </c>
      <c r="U26" s="93">
        <f t="shared" ref="U26:X26" si="5">U27</f>
        <v>0</v>
      </c>
      <c r="V26" s="93">
        <f t="shared" si="5"/>
        <v>0</v>
      </c>
      <c r="W26" s="93">
        <f t="shared" si="5"/>
        <v>40</v>
      </c>
      <c r="X26" s="94">
        <f t="shared" si="5"/>
        <v>40</v>
      </c>
      <c r="Y26" s="36"/>
    </row>
    <row r="27" spans="1:30" ht="109.5" customHeight="1" thickBot="1">
      <c r="A27" s="56" t="s">
        <v>22</v>
      </c>
      <c r="B27" s="57" t="s">
        <v>97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8" t="s">
        <v>12</v>
      </c>
      <c r="R27" s="57" t="s">
        <v>14</v>
      </c>
      <c r="S27" s="57" t="s">
        <v>17</v>
      </c>
      <c r="T27" s="91">
        <v>40</v>
      </c>
      <c r="U27" s="91"/>
      <c r="V27" s="91"/>
      <c r="W27" s="91">
        <v>40</v>
      </c>
      <c r="X27" s="92">
        <v>40</v>
      </c>
      <c r="Y27" s="36"/>
    </row>
    <row r="28" spans="1:30" ht="59.25" customHeight="1" thickBot="1">
      <c r="A28" s="60" t="s">
        <v>186</v>
      </c>
      <c r="B28" s="65" t="s">
        <v>179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6"/>
      <c r="R28" s="65"/>
      <c r="S28" s="65"/>
      <c r="T28" s="89">
        <f>T29</f>
        <v>30</v>
      </c>
      <c r="U28" s="89">
        <f t="shared" ref="U28:Y28" si="6">U29</f>
        <v>30</v>
      </c>
      <c r="V28" s="89">
        <f t="shared" si="6"/>
        <v>30</v>
      </c>
      <c r="W28" s="89">
        <f t="shared" si="6"/>
        <v>30</v>
      </c>
      <c r="X28" s="90">
        <f t="shared" si="6"/>
        <v>30</v>
      </c>
      <c r="Y28" s="59">
        <f t="shared" si="6"/>
        <v>0</v>
      </c>
    </row>
    <row r="29" spans="1:30" ht="109.5" customHeight="1" thickBot="1">
      <c r="A29" s="61" t="s">
        <v>178</v>
      </c>
      <c r="B29" s="57" t="s">
        <v>180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 t="s">
        <v>12</v>
      </c>
      <c r="R29" s="57" t="s">
        <v>17</v>
      </c>
      <c r="S29" s="57" t="s">
        <v>215</v>
      </c>
      <c r="T29" s="91">
        <v>30</v>
      </c>
      <c r="U29" s="91">
        <v>30</v>
      </c>
      <c r="V29" s="91">
        <v>30</v>
      </c>
      <c r="W29" s="91">
        <v>30</v>
      </c>
      <c r="X29" s="92">
        <v>30</v>
      </c>
      <c r="Y29" s="36"/>
    </row>
    <row r="30" spans="1:30" ht="33.75" customHeight="1" thickBot="1">
      <c r="A30" s="42" t="s">
        <v>23</v>
      </c>
      <c r="B30" s="43" t="s">
        <v>98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4"/>
      <c r="R30" s="43"/>
      <c r="S30" s="43"/>
      <c r="T30" s="82">
        <f>T31</f>
        <v>220</v>
      </c>
      <c r="U30" s="82">
        <f t="shared" ref="U30:X31" si="7">U31</f>
        <v>892.5</v>
      </c>
      <c r="V30" s="82">
        <f t="shared" si="7"/>
        <v>892.5</v>
      </c>
      <c r="W30" s="82">
        <f t="shared" si="7"/>
        <v>0</v>
      </c>
      <c r="X30" s="83">
        <f t="shared" si="7"/>
        <v>0</v>
      </c>
      <c r="Y30" s="36"/>
    </row>
    <row r="31" spans="1:30" ht="24" customHeight="1">
      <c r="A31" s="24" t="s">
        <v>24</v>
      </c>
      <c r="B31" s="15" t="s">
        <v>99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6"/>
      <c r="R31" s="15"/>
      <c r="S31" s="15"/>
      <c r="T31" s="85">
        <f>T32</f>
        <v>220</v>
      </c>
      <c r="U31" s="85">
        <f t="shared" si="7"/>
        <v>892.5</v>
      </c>
      <c r="V31" s="85">
        <f t="shared" si="7"/>
        <v>892.5</v>
      </c>
      <c r="W31" s="85">
        <f t="shared" si="7"/>
        <v>0</v>
      </c>
      <c r="X31" s="87">
        <f>X32</f>
        <v>0</v>
      </c>
      <c r="Y31" s="36"/>
    </row>
    <row r="32" spans="1:30" ht="81.75" customHeight="1" thickBot="1">
      <c r="A32" s="23" t="s">
        <v>25</v>
      </c>
      <c r="B32" s="13" t="s">
        <v>100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4" t="s">
        <v>12</v>
      </c>
      <c r="R32" s="13" t="s">
        <v>26</v>
      </c>
      <c r="S32" s="13" t="s">
        <v>18</v>
      </c>
      <c r="T32" s="68">
        <v>220</v>
      </c>
      <c r="U32" s="68">
        <v>892.5</v>
      </c>
      <c r="V32" s="68">
        <v>892.5</v>
      </c>
      <c r="W32" s="68">
        <v>0</v>
      </c>
      <c r="X32" s="69">
        <v>0</v>
      </c>
      <c r="Y32" s="109">
        <v>892.5</v>
      </c>
    </row>
    <row r="33" spans="1:33" ht="47.25" customHeight="1" thickBot="1">
      <c r="A33" s="42" t="s">
        <v>27</v>
      </c>
      <c r="B33" s="43" t="s">
        <v>101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4"/>
      <c r="R33" s="43"/>
      <c r="S33" s="43"/>
      <c r="T33" s="82">
        <f>T34+T36</f>
        <v>300</v>
      </c>
      <c r="U33" s="82">
        <f t="shared" ref="U33:X33" si="8">U34+U36</f>
        <v>100</v>
      </c>
      <c r="V33" s="82">
        <f t="shared" si="8"/>
        <v>100</v>
      </c>
      <c r="W33" s="82">
        <f t="shared" si="8"/>
        <v>300</v>
      </c>
      <c r="X33" s="83">
        <f t="shared" si="8"/>
        <v>300</v>
      </c>
      <c r="Y33" s="36">
        <f>23368.8-6556.1</f>
        <v>16812.699999999997</v>
      </c>
    </row>
    <row r="34" spans="1:33" ht="24" customHeight="1">
      <c r="A34" s="24" t="s">
        <v>28</v>
      </c>
      <c r="B34" s="15" t="s">
        <v>102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6"/>
      <c r="R34" s="15"/>
      <c r="S34" s="15"/>
      <c r="T34" s="85">
        <f>T35</f>
        <v>200</v>
      </c>
      <c r="U34" s="95"/>
      <c r="V34" s="95"/>
      <c r="W34" s="85">
        <v>200</v>
      </c>
      <c r="X34" s="87">
        <v>200</v>
      </c>
      <c r="Y34" s="36"/>
    </row>
    <row r="35" spans="1:33" ht="99" customHeight="1">
      <c r="A35" s="25" t="s">
        <v>29</v>
      </c>
      <c r="B35" s="7" t="s">
        <v>103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 t="s">
        <v>12</v>
      </c>
      <c r="R35" s="7" t="s">
        <v>14</v>
      </c>
      <c r="S35" s="7" t="s">
        <v>30</v>
      </c>
      <c r="T35" s="70">
        <v>200</v>
      </c>
      <c r="U35" s="70">
        <v>200</v>
      </c>
      <c r="V35" s="70">
        <v>200</v>
      </c>
      <c r="W35" s="70">
        <v>200</v>
      </c>
      <c r="X35" s="71">
        <v>200</v>
      </c>
      <c r="Y35" s="36"/>
    </row>
    <row r="36" spans="1:33" ht="36" customHeight="1">
      <c r="A36" s="22" t="s">
        <v>81</v>
      </c>
      <c r="B36" s="9" t="s">
        <v>104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0"/>
      <c r="R36" s="9"/>
      <c r="S36" s="9"/>
      <c r="T36" s="79">
        <f>T38+T37</f>
        <v>100</v>
      </c>
      <c r="U36" s="79">
        <f t="shared" ref="U36:X36" si="9">U38+U37</f>
        <v>100</v>
      </c>
      <c r="V36" s="79">
        <f t="shared" si="9"/>
        <v>100</v>
      </c>
      <c r="W36" s="79">
        <f t="shared" si="9"/>
        <v>100</v>
      </c>
      <c r="X36" s="80">
        <f t="shared" si="9"/>
        <v>100</v>
      </c>
      <c r="Y36" s="110">
        <f t="shared" ref="Y36:AC36" si="10">Y38+Y37</f>
        <v>100</v>
      </c>
      <c r="Z36" s="79">
        <f t="shared" si="10"/>
        <v>100</v>
      </c>
      <c r="AA36" s="79">
        <f t="shared" si="10"/>
        <v>100</v>
      </c>
      <c r="AB36" s="79">
        <f t="shared" si="10"/>
        <v>100</v>
      </c>
      <c r="AC36" s="79">
        <f t="shared" si="10"/>
        <v>100</v>
      </c>
    </row>
    <row r="37" spans="1:33" ht="99.75" hidden="1" customHeight="1">
      <c r="A37" s="115" t="s">
        <v>206</v>
      </c>
      <c r="B37" s="117" t="s">
        <v>201</v>
      </c>
      <c r="C37" s="117" t="s">
        <v>76</v>
      </c>
      <c r="D37" s="55" t="s">
        <v>201</v>
      </c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 t="s">
        <v>12</v>
      </c>
      <c r="R37" s="117" t="s">
        <v>14</v>
      </c>
      <c r="S37" s="117" t="s">
        <v>76</v>
      </c>
      <c r="T37" s="70">
        <v>0</v>
      </c>
      <c r="U37" s="118"/>
      <c r="V37" s="118"/>
      <c r="W37" s="118">
        <v>0</v>
      </c>
      <c r="X37" s="119">
        <v>0</v>
      </c>
      <c r="Y37" s="37"/>
    </row>
    <row r="38" spans="1:33" ht="115.5" customHeight="1" thickBot="1">
      <c r="A38" s="32" t="s">
        <v>174</v>
      </c>
      <c r="B38" s="33" t="s">
        <v>175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4">
        <v>244</v>
      </c>
      <c r="R38" s="33" t="s">
        <v>14</v>
      </c>
      <c r="S38" s="33" t="s">
        <v>76</v>
      </c>
      <c r="T38" s="70">
        <v>100</v>
      </c>
      <c r="U38" s="70">
        <v>100</v>
      </c>
      <c r="V38" s="70">
        <v>100</v>
      </c>
      <c r="W38" s="70">
        <v>100</v>
      </c>
      <c r="X38" s="71">
        <v>100</v>
      </c>
      <c r="Y38" s="113">
        <v>100</v>
      </c>
      <c r="Z38" s="70">
        <v>100</v>
      </c>
      <c r="AA38" s="70">
        <v>100</v>
      </c>
      <c r="AB38" s="70">
        <v>100</v>
      </c>
      <c r="AC38" s="70">
        <v>100</v>
      </c>
    </row>
    <row r="39" spans="1:33" ht="48" customHeight="1" thickBot="1">
      <c r="A39" s="73" t="s">
        <v>181</v>
      </c>
      <c r="B39" s="43" t="s">
        <v>105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3"/>
      <c r="S39" s="43"/>
      <c r="T39" s="82">
        <f>T40</f>
        <v>20</v>
      </c>
      <c r="U39" s="82">
        <f t="shared" ref="U39:X40" si="11">U40</f>
        <v>20</v>
      </c>
      <c r="V39" s="82">
        <f t="shared" si="11"/>
        <v>20</v>
      </c>
      <c r="W39" s="82">
        <f t="shared" si="11"/>
        <v>20</v>
      </c>
      <c r="X39" s="83">
        <f t="shared" si="11"/>
        <v>20</v>
      </c>
      <c r="Y39" s="36"/>
    </row>
    <row r="40" spans="1:33" ht="35.25" customHeight="1">
      <c r="A40" s="24" t="s">
        <v>31</v>
      </c>
      <c r="B40" s="15" t="s">
        <v>106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6"/>
      <c r="R40" s="15"/>
      <c r="S40" s="15"/>
      <c r="T40" s="85">
        <f>T41</f>
        <v>20</v>
      </c>
      <c r="U40" s="85">
        <f t="shared" si="11"/>
        <v>20</v>
      </c>
      <c r="V40" s="85">
        <f t="shared" si="11"/>
        <v>20</v>
      </c>
      <c r="W40" s="85">
        <f t="shared" si="11"/>
        <v>20</v>
      </c>
      <c r="X40" s="87">
        <f t="shared" si="11"/>
        <v>20</v>
      </c>
      <c r="Y40" s="36"/>
    </row>
    <row r="41" spans="1:33" ht="114.75" customHeight="1" thickBot="1">
      <c r="A41" s="23" t="s">
        <v>32</v>
      </c>
      <c r="B41" s="13" t="s">
        <v>107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4" t="s">
        <v>12</v>
      </c>
      <c r="R41" s="13" t="s">
        <v>30</v>
      </c>
      <c r="S41" s="13" t="s">
        <v>26</v>
      </c>
      <c r="T41" s="68">
        <v>20</v>
      </c>
      <c r="U41" s="68">
        <v>20</v>
      </c>
      <c r="V41" s="68">
        <v>20</v>
      </c>
      <c r="W41" s="68">
        <v>20</v>
      </c>
      <c r="X41" s="69">
        <v>20</v>
      </c>
      <c r="Y41" s="36"/>
    </row>
    <row r="42" spans="1:33" ht="37.5" customHeight="1" thickBot="1">
      <c r="A42" s="42" t="s">
        <v>33</v>
      </c>
      <c r="B42" s="43" t="s">
        <v>108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4"/>
      <c r="R42" s="43"/>
      <c r="S42" s="43"/>
      <c r="T42" s="82">
        <f>T43</f>
        <v>2852.4</v>
      </c>
      <c r="U42" s="82">
        <f t="shared" ref="U42:X42" si="12">U43</f>
        <v>772</v>
      </c>
      <c r="V42" s="82">
        <f t="shared" si="12"/>
        <v>772</v>
      </c>
      <c r="W42" s="82">
        <f t="shared" si="12"/>
        <v>2914.8</v>
      </c>
      <c r="X42" s="83">
        <f t="shared" si="12"/>
        <v>2979.1</v>
      </c>
      <c r="Y42" s="36"/>
      <c r="AE42" s="12"/>
      <c r="AF42" s="12"/>
      <c r="AG42" s="12"/>
    </row>
    <row r="43" spans="1:33" ht="35.25" customHeight="1">
      <c r="A43" s="76" t="s">
        <v>187</v>
      </c>
      <c r="B43" s="15" t="s">
        <v>109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6"/>
      <c r="R43" s="15"/>
      <c r="S43" s="15"/>
      <c r="T43" s="85">
        <f>T44+T45+T46+T47</f>
        <v>2852.4</v>
      </c>
      <c r="U43" s="85">
        <f t="shared" ref="U43:X43" si="13">U44+U45+U46+U47</f>
        <v>772</v>
      </c>
      <c r="V43" s="85">
        <f t="shared" si="13"/>
        <v>772</v>
      </c>
      <c r="W43" s="85">
        <f>W44+W45+W46+W47</f>
        <v>2914.8</v>
      </c>
      <c r="X43" s="87">
        <f t="shared" si="13"/>
        <v>2979.1</v>
      </c>
      <c r="Y43" s="36"/>
    </row>
    <row r="44" spans="1:33" ht="81" customHeight="1">
      <c r="A44" s="25" t="s">
        <v>211</v>
      </c>
      <c r="B44" s="7" t="s">
        <v>111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8" t="s">
        <v>12</v>
      </c>
      <c r="R44" s="7" t="s">
        <v>14</v>
      </c>
      <c r="S44" s="7" t="s">
        <v>17</v>
      </c>
      <c r="T44" s="118">
        <f>100+32</f>
        <v>132</v>
      </c>
      <c r="U44" s="118">
        <f t="shared" ref="U44:X44" si="14">100+32</f>
        <v>132</v>
      </c>
      <c r="V44" s="118">
        <f t="shared" si="14"/>
        <v>132</v>
      </c>
      <c r="W44" s="118">
        <f t="shared" si="14"/>
        <v>132</v>
      </c>
      <c r="X44" s="119">
        <f t="shared" si="14"/>
        <v>132</v>
      </c>
      <c r="Y44" s="36"/>
    </row>
    <row r="45" spans="1:33" ht="31.5" customHeight="1">
      <c r="A45" s="26" t="s">
        <v>167</v>
      </c>
      <c r="B45" s="7" t="s">
        <v>112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 t="s">
        <v>12</v>
      </c>
      <c r="R45" s="7" t="s">
        <v>14</v>
      </c>
      <c r="S45" s="7" t="s">
        <v>17</v>
      </c>
      <c r="T45" s="118">
        <f>450+90</f>
        <v>540</v>
      </c>
      <c r="U45" s="118">
        <f t="shared" ref="U45:X45" si="15">450+90</f>
        <v>540</v>
      </c>
      <c r="V45" s="118">
        <f t="shared" si="15"/>
        <v>540</v>
      </c>
      <c r="W45" s="118">
        <f t="shared" si="15"/>
        <v>540</v>
      </c>
      <c r="X45" s="119">
        <f t="shared" si="15"/>
        <v>540</v>
      </c>
      <c r="Y45" s="36"/>
    </row>
    <row r="46" spans="1:33" ht="84.75" customHeight="1">
      <c r="A46" s="25" t="s">
        <v>110</v>
      </c>
      <c r="B46" s="7" t="s">
        <v>113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8" t="s">
        <v>12</v>
      </c>
      <c r="R46" s="7" t="s">
        <v>14</v>
      </c>
      <c r="S46" s="7" t="s">
        <v>17</v>
      </c>
      <c r="T46" s="118">
        <v>2080.4</v>
      </c>
      <c r="U46" s="118"/>
      <c r="V46" s="118"/>
      <c r="W46" s="118">
        <v>2142.8000000000002</v>
      </c>
      <c r="X46" s="119">
        <v>2207.1</v>
      </c>
      <c r="Y46" s="36"/>
    </row>
    <row r="47" spans="1:33" ht="84" customHeight="1" thickBot="1">
      <c r="A47" s="23" t="s">
        <v>114</v>
      </c>
      <c r="B47" s="13" t="s">
        <v>115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4" t="s">
        <v>12</v>
      </c>
      <c r="R47" s="13" t="s">
        <v>14</v>
      </c>
      <c r="S47" s="13" t="s">
        <v>17</v>
      </c>
      <c r="T47" s="68">
        <v>100</v>
      </c>
      <c r="U47" s="68">
        <v>100</v>
      </c>
      <c r="V47" s="68">
        <v>100</v>
      </c>
      <c r="W47" s="68">
        <v>100</v>
      </c>
      <c r="X47" s="69">
        <v>100</v>
      </c>
      <c r="Y47" s="36"/>
    </row>
    <row r="48" spans="1:33" ht="36" customHeight="1" thickBot="1">
      <c r="A48" s="52" t="s">
        <v>34</v>
      </c>
      <c r="B48" s="53" t="s">
        <v>116</v>
      </c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4"/>
      <c r="R48" s="53"/>
      <c r="S48" s="53"/>
      <c r="T48" s="82">
        <f>T49</f>
        <v>1792</v>
      </c>
      <c r="U48" s="82">
        <f t="shared" ref="U48:X48" si="16">U49</f>
        <v>900</v>
      </c>
      <c r="V48" s="82">
        <f t="shared" si="16"/>
        <v>900</v>
      </c>
      <c r="W48" s="82">
        <f t="shared" si="16"/>
        <v>1550</v>
      </c>
      <c r="X48" s="83">
        <f t="shared" si="16"/>
        <v>1700</v>
      </c>
      <c r="Y48" s="36"/>
    </row>
    <row r="49" spans="1:29" ht="20.25" customHeight="1">
      <c r="A49" s="76" t="s">
        <v>188</v>
      </c>
      <c r="B49" s="15" t="s">
        <v>117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6"/>
      <c r="R49" s="15"/>
      <c r="S49" s="15"/>
      <c r="T49" s="85">
        <f>T50+T51+T52+T53</f>
        <v>1792</v>
      </c>
      <c r="U49" s="85">
        <f t="shared" ref="U49:AC49" si="17">U50+U51+U52+U53</f>
        <v>900</v>
      </c>
      <c r="V49" s="85">
        <f t="shared" si="17"/>
        <v>900</v>
      </c>
      <c r="W49" s="85">
        <f t="shared" si="17"/>
        <v>1550</v>
      </c>
      <c r="X49" s="87">
        <f t="shared" si="17"/>
        <v>1700</v>
      </c>
      <c r="Y49" s="111">
        <f t="shared" si="17"/>
        <v>0</v>
      </c>
      <c r="Z49" s="85">
        <f t="shared" si="17"/>
        <v>0</v>
      </c>
      <c r="AA49" s="85">
        <f t="shared" si="17"/>
        <v>0</v>
      </c>
      <c r="AB49" s="85">
        <f t="shared" si="17"/>
        <v>0</v>
      </c>
      <c r="AC49" s="85">
        <f t="shared" si="17"/>
        <v>0</v>
      </c>
    </row>
    <row r="50" spans="1:29" ht="65.25" customHeight="1">
      <c r="A50" s="25" t="s">
        <v>35</v>
      </c>
      <c r="B50" s="7" t="s">
        <v>118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 t="s">
        <v>12</v>
      </c>
      <c r="R50" s="7" t="s">
        <v>14</v>
      </c>
      <c r="S50" s="7" t="s">
        <v>17</v>
      </c>
      <c r="T50" s="118">
        <v>650</v>
      </c>
      <c r="U50" s="118"/>
      <c r="V50" s="118"/>
      <c r="W50" s="118">
        <v>650</v>
      </c>
      <c r="X50" s="119">
        <v>800</v>
      </c>
      <c r="Y50" s="36"/>
    </row>
    <row r="51" spans="1:29" ht="69" customHeight="1">
      <c r="A51" s="25" t="s">
        <v>36</v>
      </c>
      <c r="B51" s="7" t="s">
        <v>119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8" t="s">
        <v>12</v>
      </c>
      <c r="R51" s="7" t="s">
        <v>14</v>
      </c>
      <c r="S51" s="7" t="s">
        <v>17</v>
      </c>
      <c r="T51" s="118">
        <v>800</v>
      </c>
      <c r="U51" s="118">
        <v>800</v>
      </c>
      <c r="V51" s="118">
        <v>800</v>
      </c>
      <c r="W51" s="118">
        <v>800</v>
      </c>
      <c r="X51" s="119">
        <v>800</v>
      </c>
      <c r="Y51" s="36"/>
    </row>
    <row r="52" spans="1:29" ht="69" customHeight="1">
      <c r="A52" s="32" t="s">
        <v>202</v>
      </c>
      <c r="B52" s="33" t="s">
        <v>203</v>
      </c>
      <c r="C52" s="33" t="s">
        <v>17</v>
      </c>
      <c r="D52" s="33" t="s">
        <v>203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 t="s">
        <v>12</v>
      </c>
      <c r="R52" s="33" t="s">
        <v>14</v>
      </c>
      <c r="S52" s="33" t="s">
        <v>17</v>
      </c>
      <c r="T52" s="107">
        <v>242</v>
      </c>
      <c r="U52" s="107"/>
      <c r="V52" s="107"/>
      <c r="W52" s="107">
        <v>0</v>
      </c>
      <c r="X52" s="116">
        <v>0</v>
      </c>
      <c r="Y52" s="36"/>
    </row>
    <row r="53" spans="1:29" ht="67.5" customHeight="1" thickBot="1">
      <c r="A53" s="23" t="s">
        <v>168</v>
      </c>
      <c r="B53" s="13" t="s">
        <v>120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4" t="s">
        <v>12</v>
      </c>
      <c r="R53" s="13" t="s">
        <v>14</v>
      </c>
      <c r="S53" s="13" t="s">
        <v>17</v>
      </c>
      <c r="T53" s="122">
        <v>100</v>
      </c>
      <c r="U53" s="122">
        <v>100</v>
      </c>
      <c r="V53" s="122">
        <v>100</v>
      </c>
      <c r="W53" s="122">
        <v>100</v>
      </c>
      <c r="X53" s="126">
        <v>100</v>
      </c>
      <c r="Y53" s="36"/>
    </row>
    <row r="54" spans="1:29" ht="30" customHeight="1" thickBot="1">
      <c r="A54" s="42" t="s">
        <v>37</v>
      </c>
      <c r="B54" s="43" t="s">
        <v>121</v>
      </c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4"/>
      <c r="R54" s="43"/>
      <c r="S54" s="43"/>
      <c r="T54" s="82">
        <f>T55</f>
        <v>4278</v>
      </c>
      <c r="U54" s="82">
        <f t="shared" ref="U54:X54" si="18">U55</f>
        <v>650</v>
      </c>
      <c r="V54" s="82">
        <f t="shared" si="18"/>
        <v>650</v>
      </c>
      <c r="W54" s="82">
        <f t="shared" si="18"/>
        <v>4236.6000000000004</v>
      </c>
      <c r="X54" s="83">
        <f t="shared" si="18"/>
        <v>4295.2</v>
      </c>
      <c r="Y54" s="36"/>
    </row>
    <row r="55" spans="1:29" ht="27" customHeight="1">
      <c r="A55" s="24" t="s">
        <v>38</v>
      </c>
      <c r="B55" s="15" t="s">
        <v>122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6"/>
      <c r="R55" s="15"/>
      <c r="S55" s="15"/>
      <c r="T55" s="85">
        <f>T56+T57+T58+T59+T60</f>
        <v>4278</v>
      </c>
      <c r="U55" s="85">
        <f t="shared" ref="U55:AC55" si="19">U56+U57+U58+U59+U60</f>
        <v>650</v>
      </c>
      <c r="V55" s="85">
        <f t="shared" si="19"/>
        <v>650</v>
      </c>
      <c r="W55" s="85">
        <f>W56+W57+W58+W59+W60</f>
        <v>4236.6000000000004</v>
      </c>
      <c r="X55" s="87">
        <f>X56+X57+X58+X59+X60</f>
        <v>4295.2</v>
      </c>
      <c r="Y55" s="111">
        <f t="shared" si="19"/>
        <v>500</v>
      </c>
      <c r="Z55" s="85">
        <f t="shared" si="19"/>
        <v>500</v>
      </c>
      <c r="AA55" s="85">
        <f t="shared" si="19"/>
        <v>500</v>
      </c>
      <c r="AB55" s="85">
        <f t="shared" si="19"/>
        <v>500</v>
      </c>
      <c r="AC55" s="85">
        <f t="shared" si="19"/>
        <v>500</v>
      </c>
    </row>
    <row r="56" spans="1:29" ht="78.75" customHeight="1">
      <c r="A56" s="25" t="s">
        <v>123</v>
      </c>
      <c r="B56" s="7" t="s">
        <v>124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8" t="s">
        <v>12</v>
      </c>
      <c r="R56" s="7" t="s">
        <v>14</v>
      </c>
      <c r="S56" s="7" t="s">
        <v>17</v>
      </c>
      <c r="T56" s="70">
        <v>50</v>
      </c>
      <c r="U56" s="70">
        <v>50</v>
      </c>
      <c r="V56" s="70">
        <v>50</v>
      </c>
      <c r="W56" s="70">
        <v>50</v>
      </c>
      <c r="X56" s="71">
        <v>50</v>
      </c>
      <c r="Y56" s="36"/>
    </row>
    <row r="57" spans="1:29" ht="81.75" customHeight="1">
      <c r="A57" s="25" t="s">
        <v>39</v>
      </c>
      <c r="B57" s="7" t="s">
        <v>125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8" t="s">
        <v>12</v>
      </c>
      <c r="R57" s="7" t="s">
        <v>14</v>
      </c>
      <c r="S57" s="7" t="s">
        <v>17</v>
      </c>
      <c r="T57" s="70">
        <v>650</v>
      </c>
      <c r="U57" s="70"/>
      <c r="V57" s="70"/>
      <c r="W57" s="70">
        <v>686.5</v>
      </c>
      <c r="X57" s="71">
        <v>585.20000000000005</v>
      </c>
      <c r="Y57" s="36"/>
    </row>
    <row r="58" spans="1:29" ht="85.5" customHeight="1">
      <c r="A58" s="25" t="s">
        <v>40</v>
      </c>
      <c r="B58" s="7" t="s">
        <v>126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8" t="s">
        <v>12</v>
      </c>
      <c r="R58" s="7" t="s">
        <v>14</v>
      </c>
      <c r="S58" s="7" t="s">
        <v>17</v>
      </c>
      <c r="T58" s="70">
        <v>2978</v>
      </c>
      <c r="U58" s="70"/>
      <c r="V58" s="70"/>
      <c r="W58" s="70">
        <v>2900.1</v>
      </c>
      <c r="X58" s="71">
        <v>3060</v>
      </c>
      <c r="Y58" s="36"/>
    </row>
    <row r="59" spans="1:29" ht="81" customHeight="1">
      <c r="A59" s="25" t="s">
        <v>123</v>
      </c>
      <c r="B59" s="7" t="s">
        <v>127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8" t="s">
        <v>12</v>
      </c>
      <c r="R59" s="7" t="s">
        <v>14</v>
      </c>
      <c r="S59" s="7" t="s">
        <v>17</v>
      </c>
      <c r="T59" s="70">
        <f>400+100</f>
        <v>500</v>
      </c>
      <c r="U59" s="70">
        <f t="shared" ref="U59:AC59" si="20">400+100</f>
        <v>500</v>
      </c>
      <c r="V59" s="70">
        <f t="shared" si="20"/>
        <v>500</v>
      </c>
      <c r="W59" s="70">
        <f t="shared" si="20"/>
        <v>500</v>
      </c>
      <c r="X59" s="71">
        <f t="shared" si="20"/>
        <v>500</v>
      </c>
      <c r="Y59" s="113">
        <f t="shared" si="20"/>
        <v>500</v>
      </c>
      <c r="Z59" s="70">
        <f t="shared" si="20"/>
        <v>500</v>
      </c>
      <c r="AA59" s="70">
        <f t="shared" si="20"/>
        <v>500</v>
      </c>
      <c r="AB59" s="70">
        <f t="shared" si="20"/>
        <v>500</v>
      </c>
      <c r="AC59" s="70">
        <f t="shared" si="20"/>
        <v>500</v>
      </c>
    </row>
    <row r="60" spans="1:29" ht="80.25" customHeight="1" thickBot="1">
      <c r="A60" s="23" t="s">
        <v>85</v>
      </c>
      <c r="B60" s="13" t="s">
        <v>128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4" t="s">
        <v>12</v>
      </c>
      <c r="R60" s="13" t="s">
        <v>14</v>
      </c>
      <c r="S60" s="13" t="s">
        <v>17</v>
      </c>
      <c r="T60" s="122">
        <v>100</v>
      </c>
      <c r="U60" s="122">
        <v>100</v>
      </c>
      <c r="V60" s="122">
        <v>100</v>
      </c>
      <c r="W60" s="122">
        <v>100</v>
      </c>
      <c r="X60" s="126">
        <v>100</v>
      </c>
      <c r="Y60" s="36"/>
    </row>
    <row r="61" spans="1:29" ht="41.25" customHeight="1" thickBot="1">
      <c r="A61" s="73" t="s">
        <v>189</v>
      </c>
      <c r="B61" s="43" t="s">
        <v>129</v>
      </c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4"/>
      <c r="R61" s="43"/>
      <c r="S61" s="43"/>
      <c r="T61" s="82">
        <f>T62</f>
        <v>2346.3000000000002</v>
      </c>
      <c r="U61" s="82">
        <f t="shared" ref="U61:X62" si="21">U62</f>
        <v>0</v>
      </c>
      <c r="V61" s="82">
        <f t="shared" si="21"/>
        <v>0</v>
      </c>
      <c r="W61" s="82">
        <f t="shared" si="21"/>
        <v>2407.1999999999998</v>
      </c>
      <c r="X61" s="83">
        <f t="shared" si="21"/>
        <v>2467.4</v>
      </c>
      <c r="Y61" s="36"/>
    </row>
    <row r="62" spans="1:29" ht="33.75" customHeight="1">
      <c r="A62" s="76" t="s">
        <v>190</v>
      </c>
      <c r="B62" s="15" t="s">
        <v>130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6"/>
      <c r="R62" s="15"/>
      <c r="S62" s="15"/>
      <c r="T62" s="85">
        <f>T63</f>
        <v>2346.3000000000002</v>
      </c>
      <c r="U62" s="85">
        <f t="shared" si="21"/>
        <v>0</v>
      </c>
      <c r="V62" s="85">
        <f t="shared" si="21"/>
        <v>0</v>
      </c>
      <c r="W62" s="85">
        <f t="shared" si="21"/>
        <v>2407.1999999999998</v>
      </c>
      <c r="X62" s="87">
        <f t="shared" si="21"/>
        <v>2467.4</v>
      </c>
      <c r="Y62" s="36"/>
    </row>
    <row r="63" spans="1:29" ht="87" customHeight="1" thickBot="1">
      <c r="A63" s="23" t="s">
        <v>191</v>
      </c>
      <c r="B63" s="13" t="s">
        <v>131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4" t="s">
        <v>41</v>
      </c>
      <c r="R63" s="13" t="s">
        <v>42</v>
      </c>
      <c r="S63" s="123" t="s">
        <v>30</v>
      </c>
      <c r="T63" s="68">
        <v>2346.3000000000002</v>
      </c>
      <c r="U63" s="68"/>
      <c r="V63" s="68"/>
      <c r="W63" s="68">
        <v>2407.1999999999998</v>
      </c>
      <c r="X63" s="69">
        <v>2467.4</v>
      </c>
      <c r="Y63" s="36"/>
    </row>
    <row r="64" spans="1:29" ht="33.75" customHeight="1" thickBot="1">
      <c r="A64" s="52" t="s">
        <v>192</v>
      </c>
      <c r="B64" s="53" t="s">
        <v>132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4"/>
      <c r="R64" s="53"/>
      <c r="S64" s="53"/>
      <c r="T64" s="82">
        <f>T65</f>
        <v>530.20000000000005</v>
      </c>
      <c r="U64" s="82">
        <f t="shared" ref="U64:AC65" si="22">U65</f>
        <v>0</v>
      </c>
      <c r="V64" s="82">
        <f t="shared" si="22"/>
        <v>0</v>
      </c>
      <c r="W64" s="82">
        <f t="shared" si="22"/>
        <v>494.7</v>
      </c>
      <c r="X64" s="83">
        <f t="shared" si="22"/>
        <v>650.80000000000007</v>
      </c>
      <c r="Y64" s="38">
        <f t="shared" si="22"/>
        <v>0</v>
      </c>
    </row>
    <row r="65" spans="1:29" ht="39.75" customHeight="1">
      <c r="A65" s="76" t="s">
        <v>193</v>
      </c>
      <c r="B65" s="15" t="s">
        <v>133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6"/>
      <c r="R65" s="15"/>
      <c r="S65" s="15"/>
      <c r="T65" s="85">
        <f>T66</f>
        <v>530.20000000000005</v>
      </c>
      <c r="U65" s="85">
        <f t="shared" si="22"/>
        <v>0</v>
      </c>
      <c r="V65" s="85">
        <f t="shared" si="22"/>
        <v>0</v>
      </c>
      <c r="W65" s="85">
        <f>W66</f>
        <v>494.7</v>
      </c>
      <c r="X65" s="87">
        <f>X66</f>
        <v>650.80000000000007</v>
      </c>
      <c r="Y65" s="110">
        <f t="shared" si="22"/>
        <v>0</v>
      </c>
      <c r="Z65" s="79">
        <f t="shared" si="22"/>
        <v>0</v>
      </c>
      <c r="AA65" s="79">
        <f t="shared" si="22"/>
        <v>0</v>
      </c>
      <c r="AB65" s="79">
        <f t="shared" si="22"/>
        <v>0</v>
      </c>
      <c r="AC65" s="79">
        <f t="shared" si="22"/>
        <v>0</v>
      </c>
    </row>
    <row r="66" spans="1:29" ht="66" customHeight="1" thickBot="1">
      <c r="A66" s="23" t="s">
        <v>43</v>
      </c>
      <c r="B66" s="13" t="s">
        <v>134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4" t="s">
        <v>12</v>
      </c>
      <c r="R66" s="13" t="s">
        <v>44</v>
      </c>
      <c r="S66" s="13" t="s">
        <v>30</v>
      </c>
      <c r="T66" s="68">
        <v>530.20000000000005</v>
      </c>
      <c r="U66" s="68"/>
      <c r="V66" s="68"/>
      <c r="W66" s="68">
        <f>500-27.8+22.5</f>
        <v>494.7</v>
      </c>
      <c r="X66" s="69">
        <f>635-27.8+43.6</f>
        <v>650.80000000000007</v>
      </c>
      <c r="Y66" s="36"/>
    </row>
    <row r="67" spans="1:29" ht="49.5" customHeight="1" thickBot="1">
      <c r="A67" s="42" t="s">
        <v>45</v>
      </c>
      <c r="B67" s="43" t="s">
        <v>135</v>
      </c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4"/>
      <c r="R67" s="43"/>
      <c r="S67" s="43"/>
      <c r="T67" s="82">
        <f>T68</f>
        <v>14684.400000000001</v>
      </c>
      <c r="U67" s="82">
        <f t="shared" ref="U67:X67" si="23">U68</f>
        <v>13809.500000000002</v>
      </c>
      <c r="V67" s="82">
        <f t="shared" si="23"/>
        <v>13809.500000000002</v>
      </c>
      <c r="W67" s="82">
        <f t="shared" si="23"/>
        <v>14355.2</v>
      </c>
      <c r="X67" s="83">
        <f t="shared" si="23"/>
        <v>14363.200000000003</v>
      </c>
      <c r="Y67" s="36"/>
    </row>
    <row r="68" spans="1:29" ht="30" customHeight="1">
      <c r="A68" s="24" t="s">
        <v>46</v>
      </c>
      <c r="B68" s="15" t="s">
        <v>136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6"/>
      <c r="R68" s="15"/>
      <c r="S68" s="15"/>
      <c r="T68" s="85">
        <f>SUM(T69:T78)</f>
        <v>14684.400000000001</v>
      </c>
      <c r="U68" s="85">
        <f t="shared" ref="U68:AC68" si="24">SUM(U69:U78)</f>
        <v>13809.500000000002</v>
      </c>
      <c r="V68" s="85">
        <f t="shared" si="24"/>
        <v>13809.500000000002</v>
      </c>
      <c r="W68" s="85">
        <f>SUM(W69:W78)</f>
        <v>14355.2</v>
      </c>
      <c r="X68" s="87">
        <f>SUM(X69:X78)</f>
        <v>14363.200000000003</v>
      </c>
      <c r="Y68" s="111">
        <f t="shared" si="24"/>
        <v>3</v>
      </c>
      <c r="Z68" s="85">
        <f t="shared" si="24"/>
        <v>0</v>
      </c>
      <c r="AA68" s="85">
        <f t="shared" si="24"/>
        <v>0</v>
      </c>
      <c r="AB68" s="85">
        <f t="shared" si="24"/>
        <v>0</v>
      </c>
      <c r="AC68" s="85">
        <f t="shared" si="24"/>
        <v>0</v>
      </c>
    </row>
    <row r="69" spans="1:29" ht="99" customHeight="1">
      <c r="A69" s="25" t="s">
        <v>47</v>
      </c>
      <c r="B69" s="7" t="s">
        <v>137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8" t="s">
        <v>48</v>
      </c>
      <c r="R69" s="7" t="s">
        <v>30</v>
      </c>
      <c r="S69" s="7" t="s">
        <v>26</v>
      </c>
      <c r="T69" s="120">
        <f>11250-21.4-6.5+137.5</f>
        <v>11359.6</v>
      </c>
      <c r="U69" s="70">
        <f t="shared" ref="U69:V69" si="25">8603.6+2187.8</f>
        <v>10791.400000000001</v>
      </c>
      <c r="V69" s="70">
        <f t="shared" si="25"/>
        <v>10791.400000000001</v>
      </c>
      <c r="W69" s="70">
        <v>11222.1</v>
      </c>
      <c r="X69" s="71">
        <v>11222.1</v>
      </c>
      <c r="Y69" s="36"/>
      <c r="Z69" t="s">
        <v>176</v>
      </c>
    </row>
    <row r="70" spans="1:29" ht="99.75" customHeight="1">
      <c r="A70" s="25" t="s">
        <v>49</v>
      </c>
      <c r="B70" s="7" t="s">
        <v>138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8" t="s">
        <v>12</v>
      </c>
      <c r="R70" s="7" t="s">
        <v>30</v>
      </c>
      <c r="S70" s="7" t="s">
        <v>26</v>
      </c>
      <c r="T70" s="70">
        <v>1685.1</v>
      </c>
      <c r="U70" s="70">
        <v>1685.1</v>
      </c>
      <c r="V70" s="70">
        <v>1685.1</v>
      </c>
      <c r="W70" s="70">
        <v>1590.1</v>
      </c>
      <c r="X70" s="71">
        <v>1595.2</v>
      </c>
      <c r="Y70" s="36"/>
      <c r="Z70" t="s">
        <v>177</v>
      </c>
    </row>
    <row r="71" spans="1:29" ht="96" customHeight="1">
      <c r="A71" s="25" t="s">
        <v>50</v>
      </c>
      <c r="B71" s="7" t="s">
        <v>138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8" t="s">
        <v>51</v>
      </c>
      <c r="R71" s="7" t="s">
        <v>30</v>
      </c>
      <c r="S71" s="7" t="s">
        <v>26</v>
      </c>
      <c r="T71" s="70">
        <v>192.2</v>
      </c>
      <c r="U71" s="70"/>
      <c r="V71" s="70"/>
      <c r="W71" s="70">
        <v>192.2</v>
      </c>
      <c r="X71" s="71">
        <v>192.2</v>
      </c>
      <c r="Y71" s="36"/>
    </row>
    <row r="72" spans="1:29" ht="82.5" customHeight="1">
      <c r="A72" s="25" t="s">
        <v>52</v>
      </c>
      <c r="B72" s="7" t="s">
        <v>138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8" t="s">
        <v>53</v>
      </c>
      <c r="R72" s="7" t="s">
        <v>30</v>
      </c>
      <c r="S72" s="7" t="s">
        <v>26</v>
      </c>
      <c r="T72" s="70">
        <v>33</v>
      </c>
      <c r="U72" s="70">
        <v>33</v>
      </c>
      <c r="V72" s="70">
        <v>33</v>
      </c>
      <c r="W72" s="70">
        <v>33</v>
      </c>
      <c r="X72" s="71">
        <v>33</v>
      </c>
      <c r="Y72" s="39">
        <v>3</v>
      </c>
    </row>
    <row r="73" spans="1:29" ht="93" customHeight="1">
      <c r="A73" s="25" t="s">
        <v>54</v>
      </c>
      <c r="B73" s="7" t="s">
        <v>139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8" t="s">
        <v>12</v>
      </c>
      <c r="R73" s="7" t="s">
        <v>30</v>
      </c>
      <c r="S73" s="7" t="s">
        <v>26</v>
      </c>
      <c r="T73" s="70">
        <v>50</v>
      </c>
      <c r="U73" s="70"/>
      <c r="V73" s="70"/>
      <c r="W73" s="70">
        <v>50</v>
      </c>
      <c r="X73" s="71">
        <v>50</v>
      </c>
      <c r="Y73" s="36"/>
    </row>
    <row r="74" spans="1:29" ht="93.75" customHeight="1">
      <c r="A74" s="25" t="s">
        <v>55</v>
      </c>
      <c r="B74" s="7" t="s">
        <v>140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8" t="s">
        <v>12</v>
      </c>
      <c r="R74" s="7" t="s">
        <v>30</v>
      </c>
      <c r="S74" s="7" t="s">
        <v>56</v>
      </c>
      <c r="T74" s="70">
        <v>20</v>
      </c>
      <c r="U74" s="70"/>
      <c r="V74" s="70"/>
      <c r="W74" s="70">
        <v>20</v>
      </c>
      <c r="X74" s="71">
        <v>20</v>
      </c>
      <c r="Y74" s="36"/>
    </row>
    <row r="75" spans="1:29" ht="115.5" customHeight="1">
      <c r="A75" s="25" t="s">
        <v>57</v>
      </c>
      <c r="B75" s="7" t="s">
        <v>141</v>
      </c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8" t="s">
        <v>12</v>
      </c>
      <c r="R75" s="7" t="s">
        <v>30</v>
      </c>
      <c r="S75" s="7" t="s">
        <v>56</v>
      </c>
      <c r="T75" s="70">
        <v>200</v>
      </c>
      <c r="U75" s="70">
        <v>200</v>
      </c>
      <c r="V75" s="70">
        <v>200</v>
      </c>
      <c r="W75" s="70">
        <v>200</v>
      </c>
      <c r="X75" s="71">
        <v>200</v>
      </c>
      <c r="Y75" s="36"/>
    </row>
    <row r="76" spans="1:29" ht="126.75" customHeight="1">
      <c r="A76" s="25" t="s">
        <v>58</v>
      </c>
      <c r="B76" s="7" t="s">
        <v>142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8" t="s">
        <v>53</v>
      </c>
      <c r="R76" s="7" t="s">
        <v>30</v>
      </c>
      <c r="S76" s="7" t="s">
        <v>56</v>
      </c>
      <c r="T76" s="120">
        <f>900-137.5</f>
        <v>762.5</v>
      </c>
      <c r="U76" s="70">
        <v>900</v>
      </c>
      <c r="V76" s="70">
        <v>900</v>
      </c>
      <c r="W76" s="70">
        <v>700</v>
      </c>
      <c r="X76" s="71">
        <v>700</v>
      </c>
      <c r="Y76" s="36"/>
    </row>
    <row r="77" spans="1:29" ht="100.5" customHeight="1">
      <c r="A77" s="25" t="s">
        <v>59</v>
      </c>
      <c r="B77" s="7" t="s">
        <v>143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8" t="s">
        <v>12</v>
      </c>
      <c r="R77" s="7" t="s">
        <v>30</v>
      </c>
      <c r="S77" s="7" t="s">
        <v>56</v>
      </c>
      <c r="T77" s="70">
        <v>182</v>
      </c>
      <c r="U77" s="70"/>
      <c r="V77" s="70"/>
      <c r="W77" s="70">
        <v>147.80000000000001</v>
      </c>
      <c r="X77" s="71">
        <v>150.69999999999999</v>
      </c>
      <c r="Y77" s="36"/>
    </row>
    <row r="78" spans="1:29" ht="96" customHeight="1">
      <c r="A78" s="25" t="s">
        <v>59</v>
      </c>
      <c r="B78" s="7" t="s">
        <v>143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8" t="s">
        <v>12</v>
      </c>
      <c r="R78" s="7" t="s">
        <v>26</v>
      </c>
      <c r="S78" s="7" t="s">
        <v>60</v>
      </c>
      <c r="T78" s="70">
        <v>200</v>
      </c>
      <c r="U78" s="70">
        <v>200</v>
      </c>
      <c r="V78" s="70">
        <v>200</v>
      </c>
      <c r="W78" s="70">
        <v>200</v>
      </c>
      <c r="X78" s="71">
        <v>200</v>
      </c>
      <c r="Y78" s="36"/>
    </row>
    <row r="79" spans="1:29" ht="23.25" customHeight="1">
      <c r="A79" s="49" t="s">
        <v>61</v>
      </c>
      <c r="B79" s="50" t="s">
        <v>144</v>
      </c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1"/>
      <c r="R79" s="50"/>
      <c r="S79" s="50"/>
      <c r="T79" s="96">
        <f>T80</f>
        <v>200</v>
      </c>
      <c r="U79" s="96">
        <f t="shared" ref="U79:X79" si="26">U80</f>
        <v>200</v>
      </c>
      <c r="V79" s="96">
        <f t="shared" si="26"/>
        <v>200</v>
      </c>
      <c r="W79" s="96">
        <f t="shared" si="26"/>
        <v>160</v>
      </c>
      <c r="X79" s="97">
        <f t="shared" si="26"/>
        <v>200</v>
      </c>
      <c r="Y79" s="36"/>
    </row>
    <row r="80" spans="1:29" ht="19.5" customHeight="1">
      <c r="A80" s="22" t="s">
        <v>62</v>
      </c>
      <c r="B80" s="9" t="s">
        <v>145</v>
      </c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0"/>
      <c r="R80" s="9"/>
      <c r="S80" s="9"/>
      <c r="T80" s="79">
        <f>T81</f>
        <v>200</v>
      </c>
      <c r="U80" s="79">
        <f t="shared" ref="U80:X80" si="27">U81</f>
        <v>200</v>
      </c>
      <c r="V80" s="79">
        <f t="shared" si="27"/>
        <v>200</v>
      </c>
      <c r="W80" s="79">
        <f>W81</f>
        <v>160</v>
      </c>
      <c r="X80" s="80">
        <f t="shared" si="27"/>
        <v>200</v>
      </c>
      <c r="Y80" s="36"/>
    </row>
    <row r="81" spans="1:25" ht="79.5" customHeight="1" thickBot="1">
      <c r="A81" s="23" t="s">
        <v>63</v>
      </c>
      <c r="B81" s="13" t="s">
        <v>146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4" t="s">
        <v>12</v>
      </c>
      <c r="R81" s="13" t="s">
        <v>30</v>
      </c>
      <c r="S81" s="13" t="s">
        <v>56</v>
      </c>
      <c r="T81" s="68">
        <v>200</v>
      </c>
      <c r="U81" s="68">
        <v>200</v>
      </c>
      <c r="V81" s="68">
        <v>200</v>
      </c>
      <c r="W81" s="68">
        <v>160</v>
      </c>
      <c r="X81" s="69">
        <v>200</v>
      </c>
      <c r="Y81" s="36"/>
    </row>
    <row r="82" spans="1:25" ht="32.25" customHeight="1" thickBot="1">
      <c r="A82" s="42" t="s">
        <v>64</v>
      </c>
      <c r="B82" s="43" t="s">
        <v>147</v>
      </c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4"/>
      <c r="R82" s="43"/>
      <c r="S82" s="43"/>
      <c r="T82" s="82">
        <f>T83</f>
        <v>378</v>
      </c>
      <c r="U82" s="82">
        <f t="shared" ref="U82:X82" si="28">U83</f>
        <v>0</v>
      </c>
      <c r="V82" s="82">
        <f t="shared" si="28"/>
        <v>0</v>
      </c>
      <c r="W82" s="82">
        <f t="shared" si="28"/>
        <v>300</v>
      </c>
      <c r="X82" s="83">
        <f t="shared" si="28"/>
        <v>300</v>
      </c>
      <c r="Y82" s="36"/>
    </row>
    <row r="83" spans="1:25" ht="24" customHeight="1">
      <c r="A83" s="24" t="s">
        <v>65</v>
      </c>
      <c r="B83" s="15" t="s">
        <v>148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6"/>
      <c r="R83" s="15"/>
      <c r="S83" s="15"/>
      <c r="T83" s="85">
        <f>T84</f>
        <v>378</v>
      </c>
      <c r="U83" s="85">
        <f t="shared" ref="U83:X83" si="29">U84</f>
        <v>0</v>
      </c>
      <c r="V83" s="85">
        <f t="shared" si="29"/>
        <v>0</v>
      </c>
      <c r="W83" s="85">
        <f t="shared" si="29"/>
        <v>300</v>
      </c>
      <c r="X83" s="87">
        <f t="shared" si="29"/>
        <v>300</v>
      </c>
      <c r="Y83" s="36"/>
    </row>
    <row r="84" spans="1:25" ht="79.5" customHeight="1" thickBot="1">
      <c r="A84" s="23" t="s">
        <v>66</v>
      </c>
      <c r="B84" s="13" t="s">
        <v>149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4" t="s">
        <v>67</v>
      </c>
      <c r="R84" s="13" t="s">
        <v>68</v>
      </c>
      <c r="S84" s="13" t="s">
        <v>30</v>
      </c>
      <c r="T84" s="68">
        <v>378</v>
      </c>
      <c r="U84" s="68"/>
      <c r="V84" s="68"/>
      <c r="W84" s="68">
        <v>300</v>
      </c>
      <c r="X84" s="69">
        <v>300</v>
      </c>
      <c r="Y84" s="36"/>
    </row>
    <row r="85" spans="1:25" ht="33.75" customHeight="1" thickBot="1">
      <c r="A85" s="42" t="s">
        <v>169</v>
      </c>
      <c r="B85" s="43" t="s">
        <v>170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4"/>
      <c r="R85" s="43"/>
      <c r="S85" s="43"/>
      <c r="T85" s="82">
        <f>T86</f>
        <v>3.1</v>
      </c>
      <c r="U85" s="82">
        <f t="shared" ref="U85:Y86" si="30">U86</f>
        <v>0</v>
      </c>
      <c r="V85" s="82">
        <f t="shared" si="30"/>
        <v>0</v>
      </c>
      <c r="W85" s="82">
        <f t="shared" si="30"/>
        <v>3</v>
      </c>
      <c r="X85" s="83">
        <f t="shared" si="30"/>
        <v>3</v>
      </c>
      <c r="Y85" s="112">
        <f t="shared" si="30"/>
        <v>0</v>
      </c>
    </row>
    <row r="86" spans="1:25" ht="39" customHeight="1">
      <c r="A86" s="24" t="s">
        <v>169</v>
      </c>
      <c r="B86" s="15" t="s">
        <v>171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6"/>
      <c r="R86" s="15"/>
      <c r="S86" s="15"/>
      <c r="T86" s="85">
        <f>T87</f>
        <v>3.1</v>
      </c>
      <c r="U86" s="85">
        <f t="shared" si="30"/>
        <v>0</v>
      </c>
      <c r="V86" s="85">
        <f t="shared" si="30"/>
        <v>0</v>
      </c>
      <c r="W86" s="85">
        <f t="shared" si="30"/>
        <v>3</v>
      </c>
      <c r="X86" s="87">
        <f t="shared" si="30"/>
        <v>3</v>
      </c>
      <c r="Y86" s="36"/>
    </row>
    <row r="87" spans="1:25" ht="78" customHeight="1" thickBot="1">
      <c r="A87" s="23" t="s">
        <v>172</v>
      </c>
      <c r="B87" s="13" t="s">
        <v>173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4" t="s">
        <v>12</v>
      </c>
      <c r="R87" s="13" t="s">
        <v>26</v>
      </c>
      <c r="S87" s="13" t="s">
        <v>60</v>
      </c>
      <c r="T87" s="68">
        <v>3.1</v>
      </c>
      <c r="U87" s="68"/>
      <c r="V87" s="68"/>
      <c r="W87" s="68">
        <v>3</v>
      </c>
      <c r="X87" s="69">
        <v>3</v>
      </c>
      <c r="Y87" s="36"/>
    </row>
    <row r="88" spans="1:25" ht="23.25" customHeight="1" thickBot="1">
      <c r="A88" s="42" t="s">
        <v>150</v>
      </c>
      <c r="B88" s="43" t="s">
        <v>151</v>
      </c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4"/>
      <c r="R88" s="43"/>
      <c r="S88" s="43"/>
      <c r="T88" s="82">
        <f>T89</f>
        <v>0</v>
      </c>
      <c r="U88" s="82">
        <f t="shared" ref="U88:X89" si="31">U89</f>
        <v>0</v>
      </c>
      <c r="V88" s="82">
        <f t="shared" si="31"/>
        <v>0</v>
      </c>
      <c r="W88" s="82">
        <f t="shared" si="31"/>
        <v>0</v>
      </c>
      <c r="X88" s="83">
        <f t="shared" si="31"/>
        <v>0</v>
      </c>
      <c r="Y88" s="36"/>
    </row>
    <row r="89" spans="1:25" ht="23.25" customHeight="1">
      <c r="A89" s="24" t="s">
        <v>86</v>
      </c>
      <c r="B89" s="15" t="s">
        <v>152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6"/>
      <c r="R89" s="15"/>
      <c r="S89" s="15"/>
      <c r="T89" s="85">
        <f>T90</f>
        <v>0</v>
      </c>
      <c r="U89" s="85">
        <f t="shared" si="31"/>
        <v>0</v>
      </c>
      <c r="V89" s="85">
        <f t="shared" si="31"/>
        <v>0</v>
      </c>
      <c r="W89" s="85">
        <f t="shared" si="31"/>
        <v>0</v>
      </c>
      <c r="X89" s="87">
        <f t="shared" si="31"/>
        <v>0</v>
      </c>
      <c r="Y89" s="36"/>
    </row>
    <row r="90" spans="1:25" ht="35.25" customHeight="1" thickBot="1">
      <c r="A90" s="27" t="s">
        <v>213</v>
      </c>
      <c r="B90" s="13" t="s">
        <v>153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4" t="s">
        <v>154</v>
      </c>
      <c r="R90" s="13" t="s">
        <v>30</v>
      </c>
      <c r="S90" s="13" t="s">
        <v>13</v>
      </c>
      <c r="T90" s="68">
        <v>0</v>
      </c>
      <c r="U90" s="68">
        <v>0</v>
      </c>
      <c r="V90" s="68">
        <v>0</v>
      </c>
      <c r="W90" s="68">
        <v>0</v>
      </c>
      <c r="X90" s="69">
        <v>0</v>
      </c>
      <c r="Y90" s="36"/>
    </row>
    <row r="91" spans="1:25" ht="27" customHeight="1" thickBot="1">
      <c r="A91" s="42" t="s">
        <v>69</v>
      </c>
      <c r="B91" s="43" t="s">
        <v>155</v>
      </c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4"/>
      <c r="R91" s="43"/>
      <c r="S91" s="43"/>
      <c r="T91" s="82">
        <f>T94+T92</f>
        <v>1559.8999999999999</v>
      </c>
      <c r="U91" s="82">
        <f t="shared" ref="U91:W91" si="32">U92+U94</f>
        <v>1396.5</v>
      </c>
      <c r="V91" s="82">
        <f t="shared" si="32"/>
        <v>1396.5</v>
      </c>
      <c r="W91" s="82">
        <f t="shared" si="32"/>
        <v>2141.5</v>
      </c>
      <c r="X91" s="83">
        <f>X92+X94</f>
        <v>3020</v>
      </c>
      <c r="Y91" s="36"/>
    </row>
    <row r="92" spans="1:25" ht="24.75" customHeight="1">
      <c r="A92" s="46" t="s">
        <v>70</v>
      </c>
      <c r="B92" s="47" t="s">
        <v>156</v>
      </c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8"/>
      <c r="R92" s="47"/>
      <c r="S92" s="47"/>
      <c r="T92" s="77">
        <f>T93</f>
        <v>50</v>
      </c>
      <c r="U92" s="77">
        <f t="shared" ref="U92:Y92" si="33">U93</f>
        <v>50</v>
      </c>
      <c r="V92" s="77">
        <f t="shared" si="33"/>
        <v>50</v>
      </c>
      <c r="W92" s="77">
        <f t="shared" si="33"/>
        <v>50</v>
      </c>
      <c r="X92" s="78">
        <f t="shared" si="33"/>
        <v>50</v>
      </c>
      <c r="Y92" s="40">
        <f t="shared" si="33"/>
        <v>0</v>
      </c>
    </row>
    <row r="93" spans="1:25" ht="35.25" customHeight="1">
      <c r="A93" s="26" t="s">
        <v>71</v>
      </c>
      <c r="B93" s="7" t="s">
        <v>157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8" t="s">
        <v>72</v>
      </c>
      <c r="R93" s="7" t="s">
        <v>30</v>
      </c>
      <c r="S93" s="7" t="s">
        <v>44</v>
      </c>
      <c r="T93" s="70">
        <v>50</v>
      </c>
      <c r="U93" s="70">
        <v>50</v>
      </c>
      <c r="V93" s="70">
        <v>50</v>
      </c>
      <c r="W93" s="70">
        <v>50</v>
      </c>
      <c r="X93" s="71">
        <v>50</v>
      </c>
      <c r="Y93" s="36"/>
    </row>
    <row r="94" spans="1:25" ht="22.5" customHeight="1">
      <c r="A94" s="49" t="s">
        <v>73</v>
      </c>
      <c r="B94" s="50" t="s">
        <v>158</v>
      </c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1"/>
      <c r="R94" s="50"/>
      <c r="S94" s="50"/>
      <c r="T94" s="96">
        <f>SUM(T95:T105)</f>
        <v>1509.8999999999999</v>
      </c>
      <c r="U94" s="96">
        <f t="shared" ref="U94:X94" si="34">SUM(U95:U105)</f>
        <v>1346.5</v>
      </c>
      <c r="V94" s="96">
        <f t="shared" si="34"/>
        <v>1346.5</v>
      </c>
      <c r="W94" s="96">
        <f t="shared" si="34"/>
        <v>2091.5</v>
      </c>
      <c r="X94" s="97">
        <f t="shared" si="34"/>
        <v>2970</v>
      </c>
      <c r="Y94" s="36"/>
    </row>
    <row r="95" spans="1:25" ht="30.75" customHeight="1">
      <c r="A95" s="41" t="s">
        <v>74</v>
      </c>
      <c r="B95" s="9" t="s">
        <v>159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10" t="s">
        <v>53</v>
      </c>
      <c r="R95" s="9" t="s">
        <v>30</v>
      </c>
      <c r="S95" s="9" t="s">
        <v>56</v>
      </c>
      <c r="T95" s="79">
        <v>60</v>
      </c>
      <c r="U95" s="79">
        <v>60</v>
      </c>
      <c r="V95" s="79">
        <v>60</v>
      </c>
      <c r="W95" s="79">
        <v>60</v>
      </c>
      <c r="X95" s="80">
        <v>60</v>
      </c>
      <c r="Y95" s="36"/>
    </row>
    <row r="96" spans="1:25" ht="41.25" customHeight="1">
      <c r="A96" s="102" t="s">
        <v>204</v>
      </c>
      <c r="B96" s="7" t="s">
        <v>196</v>
      </c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8">
        <v>540</v>
      </c>
      <c r="R96" s="7" t="s">
        <v>14</v>
      </c>
      <c r="S96" s="7" t="s">
        <v>76</v>
      </c>
      <c r="T96" s="70">
        <v>500.5</v>
      </c>
      <c r="U96" s="70">
        <v>500.5</v>
      </c>
      <c r="V96" s="70">
        <v>500.5</v>
      </c>
      <c r="W96" s="70">
        <v>500.5</v>
      </c>
      <c r="X96" s="71">
        <v>500.5</v>
      </c>
      <c r="Y96" s="113">
        <v>500.5</v>
      </c>
    </row>
    <row r="97" spans="1:30" ht="57" hidden="1" customHeight="1">
      <c r="A97" s="115" t="s">
        <v>198</v>
      </c>
      <c r="B97" s="55" t="s">
        <v>200</v>
      </c>
      <c r="C97" s="55" t="s">
        <v>14</v>
      </c>
      <c r="D97" s="55" t="s">
        <v>17</v>
      </c>
      <c r="E97" s="55" t="s">
        <v>199</v>
      </c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 t="s">
        <v>12</v>
      </c>
      <c r="R97" s="55" t="s">
        <v>14</v>
      </c>
      <c r="S97" s="55" t="s">
        <v>17</v>
      </c>
      <c r="T97" s="107">
        <v>0</v>
      </c>
      <c r="U97" s="107"/>
      <c r="V97" s="107"/>
      <c r="W97" s="107">
        <v>0</v>
      </c>
      <c r="X97" s="116">
        <f>30030.3-30030.3</f>
        <v>0</v>
      </c>
      <c r="Y97" s="114"/>
      <c r="Z97" s="104"/>
      <c r="AA97" s="104"/>
      <c r="AB97" s="103">
        <v>0</v>
      </c>
      <c r="AC97" s="105">
        <v>30030.3</v>
      </c>
      <c r="AD97" s="106"/>
    </row>
    <row r="98" spans="1:30" ht="69" customHeight="1">
      <c r="A98" s="26" t="s">
        <v>75</v>
      </c>
      <c r="B98" s="7" t="s">
        <v>160</v>
      </c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8" t="s">
        <v>48</v>
      </c>
      <c r="R98" s="7" t="s">
        <v>76</v>
      </c>
      <c r="S98" s="7" t="s">
        <v>17</v>
      </c>
      <c r="T98" s="70">
        <v>663.1</v>
      </c>
      <c r="U98" s="70">
        <v>618.4</v>
      </c>
      <c r="V98" s="70">
        <v>618.4</v>
      </c>
      <c r="W98" s="70">
        <v>734.5</v>
      </c>
      <c r="X98" s="71">
        <f>734.5+18</f>
        <v>752.5</v>
      </c>
      <c r="Y98" s="36"/>
    </row>
    <row r="99" spans="1:30" ht="66" customHeight="1">
      <c r="A99" s="25" t="s">
        <v>77</v>
      </c>
      <c r="B99" s="7" t="s">
        <v>160</v>
      </c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8" t="s">
        <v>12</v>
      </c>
      <c r="R99" s="7" t="s">
        <v>76</v>
      </c>
      <c r="S99" s="7" t="s">
        <v>17</v>
      </c>
      <c r="T99" s="70">
        <f>64.8-2.9</f>
        <v>61.9</v>
      </c>
      <c r="U99" s="72"/>
      <c r="V99" s="72"/>
      <c r="W99" s="70">
        <v>13.5</v>
      </c>
      <c r="X99" s="71">
        <v>20.399999999999999</v>
      </c>
      <c r="Y99" s="36"/>
    </row>
    <row r="100" spans="1:30" ht="111.75" customHeight="1">
      <c r="A100" s="25" t="s">
        <v>78</v>
      </c>
      <c r="B100" s="7" t="s">
        <v>161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8" t="s">
        <v>12</v>
      </c>
      <c r="R100" s="7" t="s">
        <v>30</v>
      </c>
      <c r="S100" s="7" t="s">
        <v>26</v>
      </c>
      <c r="T100" s="70">
        <v>0.2</v>
      </c>
      <c r="U100" s="72"/>
      <c r="V100" s="72"/>
      <c r="W100" s="70">
        <v>0.2</v>
      </c>
      <c r="X100" s="71">
        <v>0.2</v>
      </c>
      <c r="Y100" s="36"/>
    </row>
    <row r="101" spans="1:30" ht="52.5" customHeight="1">
      <c r="A101" s="26" t="s">
        <v>162</v>
      </c>
      <c r="B101" s="7" t="s">
        <v>163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8" t="s">
        <v>80</v>
      </c>
      <c r="R101" s="7" t="s">
        <v>30</v>
      </c>
      <c r="S101" s="7" t="s">
        <v>26</v>
      </c>
      <c r="T101" s="118">
        <f>51.1+17.5</f>
        <v>68.599999999999994</v>
      </c>
      <c r="U101" s="72"/>
      <c r="V101" s="72"/>
      <c r="W101" s="70">
        <v>0</v>
      </c>
      <c r="X101" s="71">
        <v>0</v>
      </c>
      <c r="Y101" s="36"/>
    </row>
    <row r="102" spans="1:30" ht="50.25" customHeight="1">
      <c r="A102" s="26" t="s">
        <v>79</v>
      </c>
      <c r="B102" s="7" t="s">
        <v>164</v>
      </c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8" t="s">
        <v>80</v>
      </c>
      <c r="R102" s="7" t="s">
        <v>30</v>
      </c>
      <c r="S102" s="7" t="s">
        <v>205</v>
      </c>
      <c r="T102" s="118">
        <f>85.8+28.8+41</f>
        <v>155.6</v>
      </c>
      <c r="U102" s="72"/>
      <c r="V102" s="72"/>
      <c r="W102" s="120"/>
      <c r="X102" s="121"/>
      <c r="Y102" s="36"/>
    </row>
    <row r="103" spans="1:30" ht="47.25" hidden="1" customHeight="1">
      <c r="A103" s="26" t="s">
        <v>162</v>
      </c>
      <c r="B103" s="7" t="s">
        <v>163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8" t="s">
        <v>80</v>
      </c>
      <c r="R103" s="7" t="s">
        <v>30</v>
      </c>
      <c r="S103" s="7" t="s">
        <v>56</v>
      </c>
      <c r="T103" s="120">
        <f>11.6-11.6</f>
        <v>0</v>
      </c>
      <c r="U103" s="70">
        <v>53.5</v>
      </c>
      <c r="V103" s="70">
        <v>53.5</v>
      </c>
      <c r="W103" s="70">
        <v>0</v>
      </c>
      <c r="X103" s="71">
        <v>0</v>
      </c>
      <c r="Y103" s="36"/>
    </row>
    <row r="104" spans="1:30" ht="50.25" hidden="1" customHeight="1">
      <c r="A104" s="26" t="s">
        <v>79</v>
      </c>
      <c r="B104" s="7" t="s">
        <v>164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8" t="s">
        <v>80</v>
      </c>
      <c r="R104" s="7" t="s">
        <v>30</v>
      </c>
      <c r="S104" s="7" t="s">
        <v>56</v>
      </c>
      <c r="T104" s="120">
        <f>28.8-28.8</f>
        <v>0</v>
      </c>
      <c r="U104" s="70">
        <v>114.1</v>
      </c>
      <c r="V104" s="70">
        <v>114.1</v>
      </c>
      <c r="W104" s="120">
        <f>114.6-114.6</f>
        <v>0</v>
      </c>
      <c r="X104" s="121">
        <f>114.6-114.6</f>
        <v>0</v>
      </c>
      <c r="Y104" s="36"/>
    </row>
    <row r="105" spans="1:30" ht="48" customHeight="1" thickBot="1">
      <c r="A105" s="28" t="s">
        <v>166</v>
      </c>
      <c r="B105" s="29" t="s">
        <v>165</v>
      </c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30" t="s">
        <v>154</v>
      </c>
      <c r="R105" s="29" t="s">
        <v>30</v>
      </c>
      <c r="S105" s="29" t="s">
        <v>56</v>
      </c>
      <c r="T105" s="98">
        <v>0</v>
      </c>
      <c r="U105" s="99"/>
      <c r="V105" s="99"/>
      <c r="W105" s="98">
        <v>782.8</v>
      </c>
      <c r="X105" s="100">
        <v>1636.4</v>
      </c>
      <c r="Y105" s="36"/>
    </row>
    <row r="108" spans="1:30" ht="14.45" customHeight="1">
      <c r="A108" s="101" t="s">
        <v>195</v>
      </c>
    </row>
    <row r="109" spans="1:30" ht="14.45" customHeight="1">
      <c r="A109" s="101" t="s">
        <v>214</v>
      </c>
      <c r="T109" s="12"/>
      <c r="U109" s="12"/>
      <c r="V109" s="12"/>
      <c r="W109" s="12"/>
      <c r="X109" s="12"/>
    </row>
    <row r="113" spans="20:24" ht="14.45" customHeight="1">
      <c r="T113" s="12"/>
      <c r="U113" s="12"/>
      <c r="V113" s="12"/>
      <c r="W113" s="12"/>
      <c r="X113" s="12"/>
    </row>
  </sheetData>
  <mergeCells count="11">
    <mergeCell ref="R6:X6"/>
    <mergeCell ref="W13:X13"/>
    <mergeCell ref="A11:X11"/>
    <mergeCell ref="A13:A14"/>
    <mergeCell ref="B13:P14"/>
    <mergeCell ref="Q13:Q14"/>
    <mergeCell ref="R13:R14"/>
    <mergeCell ref="S13:S14"/>
    <mergeCell ref="T13:T14"/>
    <mergeCell ref="U13:U14"/>
    <mergeCell ref="V13:V14"/>
  </mergeCells>
  <pageMargins left="0.35433070866141736" right="0.2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 (2)</vt:lpstr>
      <vt:lpstr>'Все года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2021-12-27T07:10:12Z</cp:lastPrinted>
  <dcterms:created xsi:type="dcterms:W3CDTF">2017-12-26T12:28:56Z</dcterms:created>
  <dcterms:modified xsi:type="dcterms:W3CDTF">2022-02-14T08:50:05Z</dcterms:modified>
</cp:coreProperties>
</file>