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10" yWindow="480" windowWidth="18840" windowHeight="9645"/>
  </bookViews>
  <sheets>
    <sheet name="Все года-2022-2024г." sheetId="3" r:id="rId1"/>
  </sheets>
  <definedNames>
    <definedName name="_xlnm.Print_Titles" localSheetId="0">'Все года-2022-2024г.'!$13:$13</definedName>
  </definedNames>
  <calcPr calcId="125725"/>
</workbook>
</file>

<file path=xl/calcChain.xml><?xml version="1.0" encoding="utf-8"?>
<calcChain xmlns="http://schemas.openxmlformats.org/spreadsheetml/2006/main">
  <c r="T34" i="3"/>
  <c r="T31" s="1"/>
  <c r="T18"/>
  <c r="X91"/>
  <c r="W91"/>
  <c r="X52"/>
  <c r="T52"/>
  <c r="T90"/>
  <c r="T91"/>
  <c r="X76"/>
  <c r="W76"/>
  <c r="T76"/>
  <c r="X75"/>
  <c r="W75"/>
  <c r="T75"/>
  <c r="X18"/>
  <c r="Y18"/>
  <c r="Z18"/>
  <c r="W18"/>
  <c r="U18"/>
  <c r="V18"/>
  <c r="V16" s="1"/>
  <c r="T37"/>
  <c r="T71"/>
  <c r="T70"/>
  <c r="X90"/>
  <c r="W90"/>
  <c r="X43"/>
  <c r="X44"/>
  <c r="W43"/>
  <c r="T43"/>
  <c r="T45"/>
  <c r="T25"/>
  <c r="T26"/>
  <c r="T24"/>
  <c r="U90"/>
  <c r="V90"/>
  <c r="U81"/>
  <c r="V81"/>
  <c r="W81"/>
  <c r="X81"/>
  <c r="U77"/>
  <c r="V77"/>
  <c r="V64" s="1"/>
  <c r="W77"/>
  <c r="X77"/>
  <c r="U71"/>
  <c r="V71"/>
  <c r="W71"/>
  <c r="X71"/>
  <c r="X70"/>
  <c r="W70"/>
  <c r="U67"/>
  <c r="V67"/>
  <c r="W67"/>
  <c r="X67"/>
  <c r="U66"/>
  <c r="V66"/>
  <c r="W66"/>
  <c r="X66"/>
  <c r="U54"/>
  <c r="V54"/>
  <c r="W54"/>
  <c r="X54"/>
  <c r="T54"/>
  <c r="U47"/>
  <c r="V47"/>
  <c r="V46" s="1"/>
  <c r="W47"/>
  <c r="W46" s="1"/>
  <c r="X47"/>
  <c r="U43"/>
  <c r="V43"/>
  <c r="X45"/>
  <c r="T27"/>
  <c r="U25"/>
  <c r="V25"/>
  <c r="W25"/>
  <c r="X25"/>
  <c r="U39"/>
  <c r="V39"/>
  <c r="V31" s="1"/>
  <c r="W39"/>
  <c r="X39"/>
  <c r="X40"/>
  <c r="W40"/>
  <c r="W31" s="1"/>
  <c r="T67"/>
  <c r="T66"/>
  <c r="T40"/>
  <c r="T39"/>
  <c r="U31"/>
  <c r="U16"/>
  <c r="U64"/>
  <c r="U60"/>
  <c r="V60"/>
  <c r="W60"/>
  <c r="X60"/>
  <c r="X79"/>
  <c r="X84"/>
  <c r="AE64"/>
  <c r="W84"/>
  <c r="U46"/>
  <c r="Y84"/>
  <c r="Z84"/>
  <c r="X46"/>
  <c r="T47"/>
  <c r="T46" s="1"/>
  <c r="U27"/>
  <c r="V27"/>
  <c r="W27"/>
  <c r="X27"/>
  <c r="X21"/>
  <c r="W21"/>
  <c r="T21"/>
  <c r="W16" l="1"/>
  <c r="W15" s="1"/>
  <c r="X16"/>
  <c r="W64"/>
  <c r="U15"/>
  <c r="X31"/>
  <c r="T60"/>
  <c r="T16"/>
  <c r="V15"/>
  <c r="X64"/>
  <c r="U52"/>
  <c r="V52"/>
  <c r="W52"/>
  <c r="U84"/>
  <c r="V84"/>
  <c r="T84"/>
  <c r="U58"/>
  <c r="V58"/>
  <c r="W58"/>
  <c r="X58"/>
  <c r="T58"/>
  <c r="Y52"/>
  <c r="Z52"/>
  <c r="U42"/>
  <c r="V42"/>
  <c r="W42"/>
  <c r="X42"/>
  <c r="X15" l="1"/>
  <c r="T15"/>
  <c r="X51"/>
  <c r="W51"/>
  <c r="U51"/>
  <c r="V51"/>
  <c r="U89" l="1"/>
  <c r="V89"/>
  <c r="W89"/>
  <c r="X89"/>
  <c r="Y89"/>
  <c r="Z89"/>
  <c r="T89"/>
  <c r="U87"/>
  <c r="U86" s="1"/>
  <c r="V87"/>
  <c r="V86" s="1"/>
  <c r="W87"/>
  <c r="W86" s="1"/>
  <c r="X87"/>
  <c r="X86" s="1"/>
  <c r="Y87"/>
  <c r="Z87"/>
  <c r="T87"/>
  <c r="T86" s="1"/>
  <c r="U83"/>
  <c r="V83"/>
  <c r="W83"/>
  <c r="X83"/>
  <c r="T83"/>
  <c r="U80"/>
  <c r="V80"/>
  <c r="W80"/>
  <c r="X80"/>
  <c r="Y81"/>
  <c r="Z81"/>
  <c r="T81"/>
  <c r="T80" s="1"/>
  <c r="X57"/>
  <c r="U57"/>
  <c r="V57"/>
  <c r="W57"/>
  <c r="T77"/>
  <c r="T64" s="1"/>
  <c r="Y47"/>
  <c r="Z47"/>
  <c r="Y43"/>
  <c r="Z43"/>
  <c r="T42"/>
  <c r="Y31"/>
  <c r="Z31"/>
  <c r="Z16"/>
  <c r="X14" l="1"/>
  <c r="T51"/>
  <c r="V14"/>
  <c r="W14"/>
  <c r="U14"/>
  <c r="Z60"/>
  <c r="Z15"/>
  <c r="T57"/>
  <c r="Z57"/>
  <c r="T14" l="1"/>
  <c r="Z14"/>
</calcChain>
</file>

<file path=xl/sharedStrings.xml><?xml version="1.0" encoding="utf-8"?>
<sst xmlns="http://schemas.openxmlformats.org/spreadsheetml/2006/main" count="390" uniqueCount="170">
  <si>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</si>
  <si>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</si>
  <si>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</si>
  <si>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</si>
  <si>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</si>
  <si>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</si>
  <si>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</si>
  <si>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</si>
  <si>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</si>
  <si>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</si>
  <si>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</si>
  <si>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</si>
  <si>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</si>
  <si>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</si>
  <si>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</si>
  <si>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</si>
  <si>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</si>
  <si>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</si>
  <si>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</si>
  <si>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</si>
  <si>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</si>
  <si>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</si>
  <si>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</si>
  <si>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</si>
  <si>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</si>
  <si>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</si>
  <si>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</si>
  <si>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</si>
  <si>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</si>
  <si>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</si>
  <si>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</si>
  <si>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</si>
  <si>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Непрограммные расходы (резервный фонд Главы Кулешовского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</si>
  <si>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</si>
  <si>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</si>
  <si>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</si>
  <si>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</si>
  <si>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</si>
  <si>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</si>
  <si>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</si>
  <si>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</si>
  <si>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</si>
  <si>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</si>
  <si>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</si>
  <si>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</si>
  <si>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</si>
  <si>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</si>
  <si>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</si>
  <si>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</si>
  <si>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</si>
  <si>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</si>
  <si>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</si>
  <si>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</si>
  <si>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</si>
  <si>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</si>
  <si>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</si>
  <si>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</si>
  <si>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</si>
  <si>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</si>
  <si>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</si>
  <si>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</si>
  <si>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</si>
  <si>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</si>
  <si>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</si>
  <si>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</si>
  <si>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</si>
  <si>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</si>
  <si>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</si>
  <si>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</si>
  <si>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</si>
  <si>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</si>
  <si>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</si>
  <si>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</si>
  <si>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</si>
  <si>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</si>
  <si>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</si>
  <si>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</si>
  <si>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</si>
  <si>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610</t>
  </si>
  <si>
    <t>СОЦИАЛЬНАЯ ПОЛИТИКА</t>
  </si>
  <si>
    <t>10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</si>
  <si>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</si>
  <si>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</si>
  <si>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</si>
  <si>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</si>
  <si>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</si>
  <si>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</si>
  <si>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Коммунальное хозяйство</t>
  </si>
  <si>
    <t>Сумма (Ф)</t>
  </si>
  <si>
    <t>Сумма (Р)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</si>
  <si>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</si>
  <si>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Плаповый период</t>
  </si>
  <si>
    <t>Обеспечение проведения выборов и референдумов</t>
  </si>
  <si>
    <t>880</t>
  </si>
  <si>
    <t>06.1.00.28430</t>
  </si>
  <si>
    <t>13.1.00.00110</t>
  </si>
  <si>
    <t>13.1.00.00190</t>
  </si>
  <si>
    <t>13.1.00.00210</t>
  </si>
  <si>
    <t>99.9.00.72390</t>
  </si>
  <si>
    <t>91.9.00.20700</t>
  </si>
  <si>
    <t>99.1.00.90120</t>
  </si>
  <si>
    <t>13.1.00.28190</t>
  </si>
  <si>
    <t>13.1.00.28580</t>
  </si>
  <si>
    <t>13.1.00.28600</t>
  </si>
  <si>
    <t>13.1.00.28990</t>
  </si>
  <si>
    <t>14.1.00.28260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</si>
  <si>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</si>
  <si>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</si>
  <si>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</si>
  <si>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</si>
  <si>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</si>
  <si>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99.9.00.51180</t>
  </si>
  <si>
    <t>02.1.00.28310</t>
  </si>
  <si>
    <t>03.1.00.28290</t>
  </si>
  <si>
    <t>04.1.00.28380</t>
  </si>
  <si>
    <t>05.1.00.68080</t>
  </si>
  <si>
    <t>03.2.00.28800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</si>
  <si>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</si>
  <si>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</si>
  <si>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</si>
  <si>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</si>
  <si>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</si>
  <si>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</si>
  <si>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08.1.00.28490</t>
  </si>
  <si>
    <t>08.1.00.28500</t>
  </si>
  <si>
    <t>08.1.00.28780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</si>
  <si>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</si>
  <si>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</si>
  <si>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09.1.00.28510</t>
  </si>
  <si>
    <t>09.1.00.28520</t>
  </si>
  <si>
    <t>09.1.00.28530</t>
  </si>
  <si>
    <t>09.1.00.28780</t>
  </si>
  <si>
    <t>01.1.00.28540</t>
  </si>
  <si>
    <t>10.1.00.28590</t>
  </si>
  <si>
    <t>15.1.00.28250</t>
  </si>
  <si>
    <t>11.1.00.28360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</si>
  <si>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</si>
  <si>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</si>
  <si>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</si>
  <si>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</si>
  <si>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</si>
  <si>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</si>
  <si>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</si>
  <si>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"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</si>
  <si>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порядка(о добровольных народных дружинах) на  территории Кулешовского сельского поселения  в рамках подпрограммы "Участие граждан и их объединений  в охране общественного полрядка"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</si>
  <si>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2023 г.</t>
  </si>
  <si>
    <t>Председатель собрания депутатов –</t>
  </si>
  <si>
    <t>99 9 0085030</t>
  </si>
  <si>
    <t>99.9.F255551</t>
  </si>
  <si>
    <t>Расходы на реализацию мероприятий по формированию современной городской среды в части благоустройства  общественных территорий (непрограмные расходы) (Иные закупки товаров, работ и услуг для обеспечения государственных (муниципальных) нужд)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</si>
  <si>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</si>
  <si>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</si>
  <si>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</si>
  <si>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99.9.00.28600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</si>
  <si>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</si>
  <si>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</si>
  <si>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 xml:space="preserve">Расходы на подготовку и проведение выборов органов МСУ в 2021 году (Специальные расходы) непрограмные расходы </t>
  </si>
  <si>
    <t>06</t>
  </si>
  <si>
    <t>Обеспечение деятельности финансовых,налоговыхи таможенных органов и органов финансового (финансово-бюджетного надзора)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</si>
  <si>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</si>
  <si>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 xml:space="preserve">района на 2022 год и плановый период </t>
  </si>
  <si>
    <t>Сумма 2022 г.</t>
  </si>
  <si>
    <t>2024 г.</t>
  </si>
  <si>
    <t>Распределение бюджетных ассигнований по разделам, подразделам,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2022 год и плановый период 2023 и 2024 годов</t>
  </si>
  <si>
    <t>Приложение № 4</t>
  </si>
  <si>
    <t xml:space="preserve"> Глава Кулешовского сельского поселения                                                                                                     М.Н.Попов</t>
  </si>
  <si>
    <t>03.3.00.28830</t>
  </si>
  <si>
    <t>14</t>
  </si>
  <si>
    <t xml:space="preserve">к  проекту  решения  Собрания депутатов </t>
  </si>
  <si>
    <t>2023 и 2024 годов" от ___.02.2022г. №___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</si>
</sst>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2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7" fillId="3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right"/>
    </xf>
    <xf numFmtId="165" fontId="0" fillId="4" borderId="0" xfId="0" applyNumberFormat="1" applyFill="1"/>
    <xf numFmtId="0" fontId="0" fillId="4" borderId="0" xfId="0" applyFill="1"/>
    <xf numFmtId="49" fontId="10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5" borderId="0" xfId="0" applyFont="1" applyFill="1"/>
    <xf numFmtId="165" fontId="10" fillId="2" borderId="7" xfId="0" applyNumberFormat="1" applyFont="1" applyFill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justify" vertical="center" wrapText="1"/>
    </xf>
    <xf numFmtId="49" fontId="8" fillId="2" borderId="11" xfId="0" applyNumberFormat="1" applyFont="1" applyFill="1" applyBorder="1" applyAlignment="1">
      <alignment horizontal="justify" vertical="center" wrapText="1"/>
    </xf>
    <xf numFmtId="164" fontId="6" fillId="2" borderId="11" xfId="0" applyNumberFormat="1" applyFont="1" applyFill="1" applyBorder="1" applyAlignment="1">
      <alignment horizontal="justify" vertical="center" wrapText="1"/>
    </xf>
    <xf numFmtId="49" fontId="10" fillId="4" borderId="11" xfId="0" applyNumberFormat="1" applyFont="1" applyFill="1" applyBorder="1" applyAlignment="1">
      <alignment horizontal="justify" vertical="center" wrapText="1"/>
    </xf>
    <xf numFmtId="164" fontId="8" fillId="2" borderId="13" xfId="0" applyNumberFormat="1" applyFont="1" applyFill="1" applyBorder="1" applyAlignment="1">
      <alignment horizontal="justify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Border="1"/>
    <xf numFmtId="165" fontId="12" fillId="0" borderId="17" xfId="0" applyNumberFormat="1" applyFont="1" applyBorder="1"/>
    <xf numFmtId="49" fontId="11" fillId="2" borderId="18" xfId="0" applyNumberFormat="1" applyFont="1" applyFill="1" applyBorder="1" applyAlignment="1">
      <alignment horizontal="justify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center" vertical="center" wrapText="1"/>
    </xf>
    <xf numFmtId="165" fontId="9" fillId="4" borderId="2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justify" vertical="center" wrapText="1"/>
    </xf>
    <xf numFmtId="49" fontId="10" fillId="2" borderId="18" xfId="0" applyNumberFormat="1" applyFont="1" applyFill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justify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14" fillId="2" borderId="12" xfId="0" applyNumberFormat="1" applyFont="1" applyFill="1" applyBorder="1" applyAlignment="1">
      <alignment horizontal="right" vertical="center"/>
    </xf>
    <xf numFmtId="165" fontId="10" fillId="2" borderId="12" xfId="0" applyNumberFormat="1" applyFont="1" applyFill="1" applyBorder="1" applyAlignment="1">
      <alignment horizontal="right" vertical="center"/>
    </xf>
    <xf numFmtId="165" fontId="15" fillId="2" borderId="2" xfId="0" applyNumberFormat="1" applyFont="1" applyFill="1" applyBorder="1" applyAlignment="1">
      <alignment horizontal="right" vertical="center"/>
    </xf>
    <xf numFmtId="165" fontId="14" fillId="2" borderId="3" xfId="0" applyNumberFormat="1" applyFont="1" applyFill="1" applyBorder="1" applyAlignment="1">
      <alignment horizontal="right" vertical="center"/>
    </xf>
    <xf numFmtId="165" fontId="14" fillId="2" borderId="17" xfId="0" applyNumberFormat="1" applyFont="1" applyFill="1" applyBorder="1" applyAlignment="1">
      <alignment horizontal="right" vertical="center"/>
    </xf>
    <xf numFmtId="165" fontId="14" fillId="2" borderId="4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/>
    </xf>
    <xf numFmtId="165" fontId="16" fillId="2" borderId="2" xfId="0" applyNumberFormat="1" applyFont="1" applyFill="1" applyBorder="1" applyAlignment="1">
      <alignment horizontal="right" vertical="center"/>
    </xf>
    <xf numFmtId="0" fontId="17" fillId="0" borderId="3" xfId="0" applyFont="1" applyBorder="1" applyAlignment="1">
      <alignment vertical="center"/>
    </xf>
    <xf numFmtId="165" fontId="14" fillId="2" borderId="14" xfId="0" applyNumberFormat="1" applyFont="1" applyFill="1" applyBorder="1" applyAlignment="1">
      <alignment horizontal="right" vertical="center"/>
    </xf>
    <xf numFmtId="0" fontId="17" fillId="0" borderId="14" xfId="0" applyFont="1" applyBorder="1" applyAlignment="1">
      <alignment vertical="center"/>
    </xf>
    <xf numFmtId="165" fontId="14" fillId="2" borderId="15" xfId="0" applyNumberFormat="1" applyFont="1" applyFill="1" applyBorder="1" applyAlignment="1">
      <alignment horizontal="right" vertical="center"/>
    </xf>
    <xf numFmtId="165" fontId="15" fillId="0" borderId="4" xfId="0" applyNumberFormat="1" applyFont="1" applyBorder="1" applyAlignment="1">
      <alignment vertical="center"/>
    </xf>
    <xf numFmtId="0" fontId="2" fillId="0" borderId="0" xfId="0" applyFont="1"/>
    <xf numFmtId="49" fontId="14" fillId="5" borderId="11" xfId="0" applyNumberFormat="1" applyFont="1" applyFill="1" applyBorder="1" applyAlignment="1">
      <alignment horizontal="justify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165" fontId="14" fillId="5" borderId="2" xfId="0" applyNumberFormat="1" applyFont="1" applyFill="1" applyBorder="1" applyAlignment="1">
      <alignment horizontal="right" vertical="center"/>
    </xf>
    <xf numFmtId="49" fontId="6" fillId="2" borderId="11" xfId="0" applyNumberFormat="1" applyFont="1" applyFill="1" applyBorder="1" applyAlignment="1">
      <alignment horizontal="justify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4" fillId="2" borderId="7" xfId="0" applyNumberFormat="1" applyFont="1" applyFill="1" applyBorder="1" applyAlignment="1">
      <alignment horizontal="right" vertical="center"/>
    </xf>
    <xf numFmtId="165" fontId="15" fillId="2" borderId="12" xfId="0" applyNumberFormat="1" applyFont="1" applyFill="1" applyBorder="1" applyAlignment="1">
      <alignment horizontal="right" vertical="center"/>
    </xf>
    <xf numFmtId="165" fontId="14" fillId="5" borderId="12" xfId="0" applyNumberFormat="1" applyFont="1" applyFill="1" applyBorder="1" applyAlignment="1">
      <alignment horizontal="right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4" fontId="14" fillId="2" borderId="11" xfId="0" applyNumberFormat="1" applyFont="1" applyFill="1" applyBorder="1" applyAlignment="1">
      <alignment horizontal="justify" vertical="center" wrapText="1"/>
    </xf>
    <xf numFmtId="49" fontId="14" fillId="2" borderId="11" xfId="0" applyNumberFormat="1" applyFont="1" applyFill="1" applyBorder="1" applyAlignment="1">
      <alignment horizontal="justify" vertical="center" wrapText="1"/>
    </xf>
    <xf numFmtId="49" fontId="14" fillId="2" borderId="16" xfId="0" applyNumberFormat="1" applyFont="1" applyFill="1" applyBorder="1" applyAlignment="1">
      <alignment horizontal="justify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165" fontId="18" fillId="2" borderId="3" xfId="0" applyNumberFormat="1" applyFont="1" applyFill="1" applyBorder="1" applyAlignment="1">
      <alignment horizontal="right" vertical="center"/>
    </xf>
    <xf numFmtId="49" fontId="7" fillId="4" borderId="2" xfId="0" applyNumberFormat="1" applyFont="1" applyFill="1" applyBorder="1" applyAlignment="1">
      <alignment horizontal="justify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18" fillId="2" borderId="17" xfId="0" applyNumberFormat="1" applyFont="1" applyFill="1" applyBorder="1" applyAlignment="1">
      <alignment horizontal="right" vertical="center"/>
    </xf>
    <xf numFmtId="165" fontId="18" fillId="2" borderId="1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5" fontId="19" fillId="2" borderId="2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horizontal="right" vertical="center"/>
    </xf>
    <xf numFmtId="165" fontId="21" fillId="4" borderId="21" xfId="0" applyNumberFormat="1" applyFont="1" applyFill="1" applyBorder="1" applyAlignment="1">
      <alignment horizontal="right" vertical="center"/>
    </xf>
    <xf numFmtId="165" fontId="21" fillId="4" borderId="22" xfId="0" applyNumberFormat="1" applyFont="1" applyFill="1" applyBorder="1" applyAlignment="1">
      <alignment horizontal="right" vertical="center"/>
    </xf>
    <xf numFmtId="165" fontId="18" fillId="2" borderId="4" xfId="0" applyNumberFormat="1" applyFont="1" applyFill="1" applyBorder="1" applyAlignment="1">
      <alignment horizontal="right" vertical="center"/>
    </xf>
    <xf numFmtId="165" fontId="20" fillId="4" borderId="4" xfId="0" applyNumberFormat="1" applyFont="1" applyFill="1" applyBorder="1" applyAlignment="1">
      <alignment horizontal="right" vertical="center"/>
    </xf>
    <xf numFmtId="165" fontId="20" fillId="4" borderId="19" xfId="0" applyNumberFormat="1" applyFont="1" applyFill="1" applyBorder="1" applyAlignment="1">
      <alignment horizontal="right" vertical="center"/>
    </xf>
    <xf numFmtId="165" fontId="20" fillId="4" borderId="2" xfId="0" applyNumberFormat="1" applyFont="1" applyFill="1" applyBorder="1" applyAlignment="1">
      <alignment horizontal="right" vertical="center"/>
    </xf>
    <xf numFmtId="165" fontId="20" fillId="4" borderId="12" xfId="0" applyNumberFormat="1" applyFont="1" applyFill="1" applyBorder="1" applyAlignment="1">
      <alignment horizontal="right" vertical="center"/>
    </xf>
    <xf numFmtId="165" fontId="21" fillId="4" borderId="2" xfId="0" applyNumberFormat="1" applyFont="1" applyFill="1" applyBorder="1" applyAlignment="1">
      <alignment horizontal="right" vertical="center"/>
    </xf>
    <xf numFmtId="165" fontId="10" fillId="2" borderId="19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P100"/>
  <sheetViews>
    <sheetView showGridLines="0" tabSelected="1" topLeftCell="A29" zoomScale="82" zoomScaleNormal="82" workbookViewId="0">
      <selection activeCell="AN17" sqref="AN17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140625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8"/>
    <col min="29" max="29" width="13" style="28" hidden="1" customWidth="1"/>
    <col min="30" max="31" width="0" style="28" hidden="1" customWidth="1"/>
    <col min="32" max="42" width="9.140625" style="28"/>
  </cols>
  <sheetData>
    <row r="1" spans="1:42" ht="16.7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1"/>
      <c r="W1" s="1"/>
      <c r="X1" s="1" t="s">
        <v>164</v>
      </c>
      <c r="Y1" s="1"/>
    </row>
    <row r="2" spans="1:42" ht="16.7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"/>
      <c r="U2" s="1"/>
      <c r="V2" s="1"/>
      <c r="W2" s="1"/>
      <c r="X2" s="1" t="s">
        <v>168</v>
      </c>
      <c r="Y2" s="1"/>
    </row>
    <row r="3" spans="1:42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0</v>
      </c>
      <c r="Y3" s="1"/>
    </row>
    <row r="4" spans="1:42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</v>
      </c>
      <c r="Y4" s="1"/>
    </row>
    <row r="5" spans="1:42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160</v>
      </c>
      <c r="Y5" s="1"/>
    </row>
    <row r="6" spans="1:42" ht="16.7" customHeight="1">
      <c r="A6" s="2"/>
      <c r="B6" s="2"/>
      <c r="C6" s="2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2"/>
      <c r="U6" s="22"/>
      <c r="V6" s="22"/>
      <c r="W6" s="22"/>
      <c r="X6" s="22" t="s">
        <v>169</v>
      </c>
      <c r="Y6" s="1"/>
    </row>
    <row r="7" spans="1:42" ht="12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/>
      <c r="Y7" s="1"/>
    </row>
    <row r="8" spans="1:42" ht="78.75" customHeight="1">
      <c r="A8" s="117" t="s">
        <v>163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</row>
    <row r="9" spans="1:42" ht="8.25" customHeight="1"/>
    <row r="10" spans="1:42" ht="19.5" customHeight="1" thickBo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18" t="s">
        <v>2</v>
      </c>
      <c r="X10" s="118"/>
      <c r="Y10" s="3"/>
    </row>
    <row r="11" spans="1:42" ht="15" customHeight="1">
      <c r="A11" s="119" t="s">
        <v>12</v>
      </c>
      <c r="B11" s="113" t="s">
        <v>8</v>
      </c>
      <c r="C11" s="113" t="s">
        <v>9</v>
      </c>
      <c r="D11" s="113" t="s">
        <v>10</v>
      </c>
      <c r="E11" s="113" t="s">
        <v>10</v>
      </c>
      <c r="F11" s="113" t="s">
        <v>10</v>
      </c>
      <c r="G11" s="113" t="s">
        <v>10</v>
      </c>
      <c r="H11" s="113" t="s">
        <v>10</v>
      </c>
      <c r="I11" s="113" t="s">
        <v>10</v>
      </c>
      <c r="J11" s="113" t="s">
        <v>10</v>
      </c>
      <c r="K11" s="113" t="s">
        <v>10</v>
      </c>
      <c r="L11" s="113" t="s">
        <v>10</v>
      </c>
      <c r="M11" s="113" t="s">
        <v>10</v>
      </c>
      <c r="N11" s="113" t="s">
        <v>10</v>
      </c>
      <c r="O11" s="113" t="s">
        <v>10</v>
      </c>
      <c r="P11" s="113" t="s">
        <v>10</v>
      </c>
      <c r="Q11" s="113" t="s">
        <v>10</v>
      </c>
      <c r="R11" s="113" t="s">
        <v>10</v>
      </c>
      <c r="S11" s="113" t="s">
        <v>11</v>
      </c>
      <c r="T11" s="113" t="s">
        <v>161</v>
      </c>
      <c r="U11" s="113" t="s">
        <v>88</v>
      </c>
      <c r="V11" s="113" t="s">
        <v>89</v>
      </c>
      <c r="W11" s="113" t="s">
        <v>91</v>
      </c>
      <c r="X11" s="114"/>
      <c r="Y11" s="115" t="s">
        <v>3</v>
      </c>
    </row>
    <row r="12" spans="1:42" ht="15" customHeight="1">
      <c r="A12" s="120"/>
      <c r="B12" s="121" t="s">
        <v>4</v>
      </c>
      <c r="C12" s="121" t="s">
        <v>5</v>
      </c>
      <c r="D12" s="121" t="s">
        <v>6</v>
      </c>
      <c r="E12" s="121" t="s">
        <v>6</v>
      </c>
      <c r="F12" s="121" t="s">
        <v>6</v>
      </c>
      <c r="G12" s="121" t="s">
        <v>6</v>
      </c>
      <c r="H12" s="121" t="s">
        <v>6</v>
      </c>
      <c r="I12" s="121" t="s">
        <v>6</v>
      </c>
      <c r="J12" s="121" t="s">
        <v>6</v>
      </c>
      <c r="K12" s="121" t="s">
        <v>6</v>
      </c>
      <c r="L12" s="121" t="s">
        <v>6</v>
      </c>
      <c r="M12" s="121" t="s">
        <v>6</v>
      </c>
      <c r="N12" s="121" t="s">
        <v>6</v>
      </c>
      <c r="O12" s="121" t="s">
        <v>6</v>
      </c>
      <c r="P12" s="121" t="s">
        <v>6</v>
      </c>
      <c r="Q12" s="121" t="s">
        <v>6</v>
      </c>
      <c r="R12" s="121" t="s">
        <v>6</v>
      </c>
      <c r="S12" s="121" t="s">
        <v>7</v>
      </c>
      <c r="T12" s="121"/>
      <c r="U12" s="121"/>
      <c r="V12" s="121"/>
      <c r="W12" s="99" t="s">
        <v>145</v>
      </c>
      <c r="X12" s="32" t="s">
        <v>162</v>
      </c>
      <c r="Y12" s="116"/>
    </row>
    <row r="13" spans="1:42" ht="15" hidden="1" customHeight="1">
      <c r="A13" s="3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34"/>
      <c r="Y13" s="16"/>
    </row>
    <row r="14" spans="1:42" ht="25.5" customHeight="1" thickBot="1">
      <c r="A14" s="42" t="s">
        <v>13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4">
        <f>T15+T42+T46+T51+T57+T80+T83+T86+T89</f>
        <v>31592.9</v>
      </c>
      <c r="U14" s="44">
        <f>U15+U42+U46+U51+U57+U80+U83+U86+U89</f>
        <v>20108</v>
      </c>
      <c r="V14" s="44">
        <f>V15+V42+V46+V51+V57+V80+V83+V86+V89</f>
        <v>20108</v>
      </c>
      <c r="W14" s="44">
        <f>W15+W42+W46+W51+W57+W80+W83+W86+W89</f>
        <v>31311.599999999999</v>
      </c>
      <c r="X14" s="45">
        <f>X15+X42+X46+X51+X57+X80+X83+X86+X89</f>
        <v>32727.3</v>
      </c>
      <c r="Y14" s="12"/>
      <c r="Z14" s="8">
        <f>T15+T42+T46+T51+T57+T83+T86+T89</f>
        <v>31542.9</v>
      </c>
    </row>
    <row r="15" spans="1:42" s="26" customFormat="1" ht="24.75" customHeight="1" thickBot="1">
      <c r="A15" s="48" t="s">
        <v>14</v>
      </c>
      <c r="B15" s="49" t="s">
        <v>15</v>
      </c>
      <c r="C15" s="49" t="s">
        <v>16</v>
      </c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50">
        <f>T16+T27+T29+T31+T25</f>
        <v>15038.800000000001</v>
      </c>
      <c r="U15" s="50">
        <f>U16+U27+U29+U31+U25</f>
        <v>12999.099999999999</v>
      </c>
      <c r="V15" s="50">
        <f>V16+V27+V29+V31+V25</f>
        <v>12999.099999999999</v>
      </c>
      <c r="W15" s="50">
        <f>W16+W27+W29+W31+W25</f>
        <v>15228.2</v>
      </c>
      <c r="X15" s="50">
        <f>X16+X27+X29+X31+X25</f>
        <v>16129.800000000001</v>
      </c>
      <c r="Y15" s="24"/>
      <c r="Z15" s="25" t="e">
        <f>T16+Z31+T29</f>
        <v>#REF!</v>
      </c>
      <c r="AA15" s="29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1:42" ht="63" customHeight="1">
      <c r="A16" s="46" t="s">
        <v>17</v>
      </c>
      <c r="B16" s="47" t="s">
        <v>15</v>
      </c>
      <c r="C16" s="47" t="s">
        <v>18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75">
        <f>T17+T18+T19+T20+T21+T22+T23+T24</f>
        <v>13408.7</v>
      </c>
      <c r="U16" s="75">
        <f t="shared" ref="U16:X16" si="0">U17+U18+U19+U20+U21+U22+U23+U24</f>
        <v>11326.499999999998</v>
      </c>
      <c r="V16" s="75">
        <f t="shared" si="0"/>
        <v>11326.499999999998</v>
      </c>
      <c r="W16" s="75">
        <f t="shared" si="0"/>
        <v>13107.6</v>
      </c>
      <c r="X16" s="75">
        <f t="shared" si="0"/>
        <v>13112.7</v>
      </c>
      <c r="Y16" s="13"/>
      <c r="Z16" s="8">
        <f>T17+T18+T19+T20+T21+T22+T23</f>
        <v>13340.1</v>
      </c>
      <c r="AA16" s="29"/>
    </row>
    <row r="17" spans="1:42" ht="124.5" customHeight="1">
      <c r="A17" s="35" t="s">
        <v>19</v>
      </c>
      <c r="B17" s="6" t="s">
        <v>15</v>
      </c>
      <c r="C17" s="6" t="s">
        <v>18</v>
      </c>
      <c r="D17" s="6" t="s">
        <v>94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 t="s">
        <v>20</v>
      </c>
      <c r="T17" s="61">
        <v>20</v>
      </c>
      <c r="U17" s="61">
        <v>20</v>
      </c>
      <c r="V17" s="61">
        <v>20</v>
      </c>
      <c r="W17" s="61">
        <v>20</v>
      </c>
      <c r="X17" s="61">
        <v>20</v>
      </c>
      <c r="Y17" s="13"/>
    </row>
    <row r="18" spans="1:42" ht="97.5" customHeight="1">
      <c r="A18" s="35" t="s">
        <v>21</v>
      </c>
      <c r="B18" s="6" t="s">
        <v>15</v>
      </c>
      <c r="C18" s="6" t="s">
        <v>18</v>
      </c>
      <c r="D18" s="6" t="s">
        <v>95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 t="s">
        <v>22</v>
      </c>
      <c r="T18" s="93">
        <f>7669.9+316.4+632.8+2603+105.6+31.9</f>
        <v>11359.599999999999</v>
      </c>
      <c r="U18" s="61">
        <f t="shared" ref="U18:V18" si="1">7669.9+316.4+21.4+632.8+2603+6.5</f>
        <v>11249.999999999998</v>
      </c>
      <c r="V18" s="61">
        <f t="shared" si="1"/>
        <v>11249.999999999998</v>
      </c>
      <c r="W18" s="61">
        <f>7669.9+316.4+632.8+2603</f>
        <v>11222.099999999999</v>
      </c>
      <c r="X18" s="61">
        <f t="shared" ref="X18:Z18" si="2">7669.9+316.4+632.8+2603</f>
        <v>11222.099999999999</v>
      </c>
      <c r="Y18" s="61">
        <f t="shared" si="2"/>
        <v>11222.099999999999</v>
      </c>
      <c r="Z18" s="61">
        <f t="shared" si="2"/>
        <v>11222.099999999999</v>
      </c>
    </row>
    <row r="19" spans="1:42" ht="93" customHeight="1">
      <c r="A19" s="35" t="s">
        <v>23</v>
      </c>
      <c r="B19" s="6" t="s">
        <v>15</v>
      </c>
      <c r="C19" s="6" t="s">
        <v>18</v>
      </c>
      <c r="D19" s="6" t="s">
        <v>96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20</v>
      </c>
      <c r="T19" s="61">
        <v>1685.1</v>
      </c>
      <c r="U19" s="61"/>
      <c r="V19" s="61"/>
      <c r="W19" s="61">
        <v>1590.1</v>
      </c>
      <c r="X19" s="62">
        <v>1595.2</v>
      </c>
      <c r="Y19" s="13"/>
    </row>
    <row r="20" spans="1:42" ht="99" customHeight="1">
      <c r="A20" s="35" t="s">
        <v>24</v>
      </c>
      <c r="B20" s="6" t="s">
        <v>15</v>
      </c>
      <c r="C20" s="6" t="s">
        <v>18</v>
      </c>
      <c r="D20" s="6" t="s">
        <v>96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25</v>
      </c>
      <c r="T20" s="61">
        <v>192.2</v>
      </c>
      <c r="U20" s="61"/>
      <c r="V20" s="61"/>
      <c r="W20" s="61">
        <v>192.2</v>
      </c>
      <c r="X20" s="62">
        <v>192.2</v>
      </c>
      <c r="Y20" s="13"/>
    </row>
    <row r="21" spans="1:42" ht="93" customHeight="1">
      <c r="A21" s="35" t="s">
        <v>26</v>
      </c>
      <c r="B21" s="6" t="s">
        <v>15</v>
      </c>
      <c r="C21" s="6" t="s">
        <v>18</v>
      </c>
      <c r="D21" s="6" t="s">
        <v>96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 t="s">
        <v>27</v>
      </c>
      <c r="T21" s="61">
        <f>3+30</f>
        <v>33</v>
      </c>
      <c r="U21" s="61">
        <v>3</v>
      </c>
      <c r="V21" s="61">
        <v>3</v>
      </c>
      <c r="W21" s="61">
        <f>3+30</f>
        <v>33</v>
      </c>
      <c r="X21" s="62">
        <f>3+30</f>
        <v>33</v>
      </c>
      <c r="Y21" s="13"/>
    </row>
    <row r="22" spans="1:42" ht="98.25" customHeight="1">
      <c r="A22" s="35" t="s">
        <v>28</v>
      </c>
      <c r="B22" s="6" t="s">
        <v>15</v>
      </c>
      <c r="C22" s="6" t="s">
        <v>18</v>
      </c>
      <c r="D22" s="6" t="s">
        <v>97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20</v>
      </c>
      <c r="T22" s="61">
        <v>50</v>
      </c>
      <c r="U22" s="61"/>
      <c r="V22" s="61"/>
      <c r="W22" s="61">
        <v>50</v>
      </c>
      <c r="X22" s="62">
        <v>50</v>
      </c>
      <c r="Y22" s="13"/>
    </row>
    <row r="23" spans="1:42" ht="113.25" customHeight="1">
      <c r="A23" s="35" t="s">
        <v>29</v>
      </c>
      <c r="B23" s="6" t="s">
        <v>15</v>
      </c>
      <c r="C23" s="6" t="s">
        <v>18</v>
      </c>
      <c r="D23" s="6" t="s">
        <v>98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 t="s">
        <v>20</v>
      </c>
      <c r="T23" s="61">
        <v>0.2</v>
      </c>
      <c r="U23" s="61"/>
      <c r="V23" s="61"/>
      <c r="W23" s="61">
        <v>0.2</v>
      </c>
      <c r="X23" s="62">
        <v>0.2</v>
      </c>
      <c r="Y23" s="13"/>
    </row>
    <row r="24" spans="1:42" ht="49.5" customHeight="1">
      <c r="A24" s="37" t="s">
        <v>107</v>
      </c>
      <c r="B24" s="6" t="s">
        <v>15</v>
      </c>
      <c r="C24" s="20" t="s">
        <v>18</v>
      </c>
      <c r="D24" s="6" t="s">
        <v>108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43</v>
      </c>
      <c r="T24" s="61">
        <f>51.1+17.5</f>
        <v>68.599999999999994</v>
      </c>
      <c r="U24" s="61">
        <v>53.5</v>
      </c>
      <c r="V24" s="61">
        <v>53.5</v>
      </c>
      <c r="W24" s="61">
        <v>0</v>
      </c>
      <c r="X24" s="62">
        <v>0</v>
      </c>
      <c r="Y24" s="18">
        <v>53.5</v>
      </c>
      <c r="Z24" s="7">
        <v>53.5</v>
      </c>
    </row>
    <row r="25" spans="1:42" ht="44.25" customHeight="1">
      <c r="A25" s="87" t="s">
        <v>158</v>
      </c>
      <c r="B25" s="88" t="s">
        <v>15</v>
      </c>
      <c r="C25" s="88" t="s">
        <v>157</v>
      </c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64">
        <f>T26</f>
        <v>155.6</v>
      </c>
      <c r="U25" s="64">
        <f t="shared" ref="U25:X25" si="3">U26</f>
        <v>114.6</v>
      </c>
      <c r="V25" s="64">
        <f t="shared" si="3"/>
        <v>114.6</v>
      </c>
      <c r="W25" s="64">
        <f t="shared" si="3"/>
        <v>0</v>
      </c>
      <c r="X25" s="64">
        <f t="shared" si="3"/>
        <v>0</v>
      </c>
      <c r="Y25" s="13"/>
    </row>
    <row r="26" spans="1:42" s="5" customFormat="1" ht="49.5" customHeight="1">
      <c r="A26" s="80" t="s">
        <v>42</v>
      </c>
      <c r="B26" s="6" t="s">
        <v>15</v>
      </c>
      <c r="C26" s="20" t="s">
        <v>157</v>
      </c>
      <c r="D26" s="6" t="s">
        <v>109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43</v>
      </c>
      <c r="T26" s="61">
        <f>114.6-28.8+28.8+41</f>
        <v>155.6</v>
      </c>
      <c r="U26" s="61">
        <v>114.6</v>
      </c>
      <c r="V26" s="61">
        <v>114.6</v>
      </c>
      <c r="W26" s="61"/>
      <c r="X26" s="62"/>
      <c r="Y26" s="13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</row>
    <row r="27" spans="1:42" ht="21.75" hidden="1" customHeight="1">
      <c r="A27" s="36" t="s">
        <v>92</v>
      </c>
      <c r="B27" s="88" t="s">
        <v>15</v>
      </c>
      <c r="C27" s="88" t="s">
        <v>71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1">
        <f>T28</f>
        <v>0</v>
      </c>
      <c r="U27" s="11">
        <f t="shared" ref="U27:X27" si="4">U28</f>
        <v>0</v>
      </c>
      <c r="V27" s="11">
        <f t="shared" si="4"/>
        <v>0</v>
      </c>
      <c r="W27" s="11">
        <f t="shared" si="4"/>
        <v>0</v>
      </c>
      <c r="X27" s="63">
        <f t="shared" si="4"/>
        <v>0</v>
      </c>
      <c r="Y27" s="13"/>
    </row>
    <row r="28" spans="1:42" ht="33" hidden="1" customHeight="1">
      <c r="A28" s="80" t="s">
        <v>156</v>
      </c>
      <c r="B28" s="6" t="s">
        <v>15</v>
      </c>
      <c r="C28" s="6" t="s">
        <v>71</v>
      </c>
      <c r="D28" s="6" t="s">
        <v>99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93</v>
      </c>
      <c r="T28" s="61">
        <v>0</v>
      </c>
      <c r="U28" s="61"/>
      <c r="V28" s="61"/>
      <c r="W28" s="61">
        <v>0</v>
      </c>
      <c r="X28" s="62">
        <v>0</v>
      </c>
      <c r="Y28" s="13"/>
    </row>
    <row r="29" spans="1:42" ht="16.7" customHeight="1">
      <c r="A29" s="36" t="s">
        <v>30</v>
      </c>
      <c r="B29" s="88" t="s">
        <v>15</v>
      </c>
      <c r="C29" s="88" t="s">
        <v>31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64">
        <v>50</v>
      </c>
      <c r="U29" s="64"/>
      <c r="V29" s="64"/>
      <c r="W29" s="64">
        <v>50</v>
      </c>
      <c r="X29" s="83">
        <v>50</v>
      </c>
      <c r="Y29" s="13"/>
    </row>
    <row r="30" spans="1:42" ht="31.5" customHeight="1">
      <c r="A30" s="37" t="s">
        <v>32</v>
      </c>
      <c r="B30" s="6" t="s">
        <v>15</v>
      </c>
      <c r="C30" s="6" t="s">
        <v>31</v>
      </c>
      <c r="D30" s="6" t="s">
        <v>100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33</v>
      </c>
      <c r="T30" s="61">
        <v>50</v>
      </c>
      <c r="U30" s="61">
        <v>50</v>
      </c>
      <c r="V30" s="61">
        <v>50</v>
      </c>
      <c r="W30" s="61">
        <v>50</v>
      </c>
      <c r="X30" s="62">
        <v>50</v>
      </c>
      <c r="Y30" s="13"/>
    </row>
    <row r="31" spans="1:42" ht="19.5" customHeight="1">
      <c r="A31" s="36" t="s">
        <v>34</v>
      </c>
      <c r="B31" s="88" t="s">
        <v>15</v>
      </c>
      <c r="C31" s="88" t="s">
        <v>35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0">
        <f>T32+T33+T34+T35+T36+T37+T38+T41+T39+T40</f>
        <v>1424.5</v>
      </c>
      <c r="U31" s="100">
        <f t="shared" ref="U31:X31" si="5">U32+U33+U34+U35+U36+U37+U38+U41+U39+U40</f>
        <v>1558</v>
      </c>
      <c r="V31" s="100">
        <f t="shared" si="5"/>
        <v>1558</v>
      </c>
      <c r="W31" s="100">
        <f t="shared" si="5"/>
        <v>2070.6</v>
      </c>
      <c r="X31" s="100">
        <f t="shared" si="5"/>
        <v>2967.1000000000004</v>
      </c>
      <c r="Y31" s="17" t="e">
        <f>Y32+Y33+Y34+Y36+Y37+#REF!+Y38+Y24+Y26+Y41</f>
        <v>#REF!</v>
      </c>
      <c r="Z31" s="11" t="e">
        <f>Z32+Z33+Z34+Z36+Z37+#REF!+Z38+Z24+Z26+Z41</f>
        <v>#REF!</v>
      </c>
      <c r="AA31" s="29"/>
    </row>
    <row r="32" spans="1:42" ht="95.25" customHeight="1">
      <c r="A32" s="35" t="s">
        <v>36</v>
      </c>
      <c r="B32" s="6" t="s">
        <v>15</v>
      </c>
      <c r="C32" s="6" t="s">
        <v>35</v>
      </c>
      <c r="D32" s="6" t="s">
        <v>101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20</v>
      </c>
      <c r="T32" s="61">
        <v>20</v>
      </c>
      <c r="U32" s="61">
        <v>20</v>
      </c>
      <c r="V32" s="61">
        <v>20</v>
      </c>
      <c r="W32" s="61">
        <v>20</v>
      </c>
      <c r="X32" s="62">
        <v>20</v>
      </c>
      <c r="Y32" s="13"/>
    </row>
    <row r="33" spans="1:26" ht="113.25" customHeight="1">
      <c r="A33" s="35" t="s">
        <v>37</v>
      </c>
      <c r="B33" s="6" t="s">
        <v>15</v>
      </c>
      <c r="C33" s="6" t="s">
        <v>35</v>
      </c>
      <c r="D33" s="6" t="s">
        <v>102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 t="s">
        <v>20</v>
      </c>
      <c r="T33" s="61">
        <v>200</v>
      </c>
      <c r="U33" s="61">
        <v>200</v>
      </c>
      <c r="V33" s="61">
        <v>200</v>
      </c>
      <c r="W33" s="61">
        <v>200</v>
      </c>
      <c r="X33" s="61">
        <v>200</v>
      </c>
      <c r="Y33" s="13"/>
    </row>
    <row r="34" spans="1:26" ht="91.5" customHeight="1">
      <c r="A34" s="89" t="s">
        <v>38</v>
      </c>
      <c r="B34" s="85" t="s">
        <v>15</v>
      </c>
      <c r="C34" s="85" t="s">
        <v>35</v>
      </c>
      <c r="D34" s="85" t="s">
        <v>103</v>
      </c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 t="s">
        <v>27</v>
      </c>
      <c r="T34" s="93">
        <f>900-137.5</f>
        <v>762.5</v>
      </c>
      <c r="U34" s="61">
        <v>900</v>
      </c>
      <c r="V34" s="61">
        <v>900</v>
      </c>
      <c r="W34" s="61">
        <v>700</v>
      </c>
      <c r="X34" s="61">
        <v>700</v>
      </c>
      <c r="Y34" s="13"/>
    </row>
    <row r="35" spans="1:26" ht="39" hidden="1" customHeight="1">
      <c r="A35" s="89" t="s">
        <v>154</v>
      </c>
      <c r="B35" s="85" t="s">
        <v>15</v>
      </c>
      <c r="C35" s="85" t="s">
        <v>35</v>
      </c>
      <c r="D35" s="85" t="s">
        <v>153</v>
      </c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 t="s">
        <v>27</v>
      </c>
      <c r="T35" s="93">
        <v>0</v>
      </c>
      <c r="U35" s="93"/>
      <c r="V35" s="93"/>
      <c r="W35" s="93">
        <v>0</v>
      </c>
      <c r="X35" s="98">
        <v>0</v>
      </c>
      <c r="Y35" s="13"/>
    </row>
    <row r="36" spans="1:26" ht="93.75" customHeight="1">
      <c r="A36" s="89" t="s">
        <v>39</v>
      </c>
      <c r="B36" s="85" t="s">
        <v>15</v>
      </c>
      <c r="C36" s="85" t="s">
        <v>35</v>
      </c>
      <c r="D36" s="85" t="s">
        <v>104</v>
      </c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 t="s">
        <v>20</v>
      </c>
      <c r="T36" s="61">
        <v>182</v>
      </c>
      <c r="U36" s="61">
        <v>168</v>
      </c>
      <c r="V36" s="61">
        <v>168</v>
      </c>
      <c r="W36" s="61">
        <v>147.80000000000001</v>
      </c>
      <c r="X36" s="62">
        <v>150.69999999999999</v>
      </c>
      <c r="Y36" s="13"/>
    </row>
    <row r="37" spans="1:26" ht="79.5" customHeight="1">
      <c r="A37" s="89" t="s">
        <v>40</v>
      </c>
      <c r="B37" s="85" t="s">
        <v>15</v>
      </c>
      <c r="C37" s="85" t="s">
        <v>35</v>
      </c>
      <c r="D37" s="85" t="s">
        <v>105</v>
      </c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 t="s">
        <v>20</v>
      </c>
      <c r="T37" s="61">
        <f>200</f>
        <v>200</v>
      </c>
      <c r="U37" s="61">
        <v>200</v>
      </c>
      <c r="V37" s="61">
        <v>200</v>
      </c>
      <c r="W37" s="61">
        <v>160</v>
      </c>
      <c r="X37" s="61">
        <v>200</v>
      </c>
      <c r="Y37" s="93">
        <v>200</v>
      </c>
      <c r="Z37" s="93">
        <v>200</v>
      </c>
    </row>
    <row r="38" spans="1:26" ht="33.75" customHeight="1">
      <c r="A38" s="90" t="s">
        <v>41</v>
      </c>
      <c r="B38" s="85" t="s">
        <v>15</v>
      </c>
      <c r="C38" s="85" t="s">
        <v>35</v>
      </c>
      <c r="D38" s="85" t="s">
        <v>106</v>
      </c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 t="s">
        <v>27</v>
      </c>
      <c r="T38" s="61">
        <v>60</v>
      </c>
      <c r="U38" s="61">
        <v>70</v>
      </c>
      <c r="V38" s="61">
        <v>70</v>
      </c>
      <c r="W38" s="61">
        <v>60</v>
      </c>
      <c r="X38" s="62">
        <v>60</v>
      </c>
      <c r="Y38" s="13"/>
    </row>
    <row r="39" spans="1:26" ht="33.75" hidden="1" customHeight="1">
      <c r="A39" s="90" t="s">
        <v>107</v>
      </c>
      <c r="B39" s="85" t="s">
        <v>15</v>
      </c>
      <c r="C39" s="85" t="s">
        <v>35</v>
      </c>
      <c r="D39" s="85" t="s">
        <v>108</v>
      </c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 t="s">
        <v>43</v>
      </c>
      <c r="T39" s="93">
        <f>11.6-11.6</f>
        <v>0</v>
      </c>
      <c r="U39" s="93">
        <f t="shared" ref="U39:X39" si="6">11.6-11.6</f>
        <v>0</v>
      </c>
      <c r="V39" s="93">
        <f t="shared" si="6"/>
        <v>0</v>
      </c>
      <c r="W39" s="93">
        <f t="shared" si="6"/>
        <v>0</v>
      </c>
      <c r="X39" s="93">
        <f t="shared" si="6"/>
        <v>0</v>
      </c>
      <c r="Y39" s="13"/>
    </row>
    <row r="40" spans="1:26" ht="33.75" hidden="1" customHeight="1">
      <c r="A40" s="90" t="s">
        <v>42</v>
      </c>
      <c r="B40" s="85" t="s">
        <v>15</v>
      </c>
      <c r="C40" s="85" t="s">
        <v>35</v>
      </c>
      <c r="D40" s="85" t="s">
        <v>109</v>
      </c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 t="s">
        <v>43</v>
      </c>
      <c r="T40" s="93">
        <f>28.8-28.8</f>
        <v>0</v>
      </c>
      <c r="U40" s="94"/>
      <c r="V40" s="94"/>
      <c r="W40" s="94">
        <f>114.6-114.6</f>
        <v>0</v>
      </c>
      <c r="X40" s="97">
        <f>114.6-114.6</f>
        <v>0</v>
      </c>
      <c r="Y40" s="13"/>
    </row>
    <row r="41" spans="1:26" ht="51" customHeight="1" thickBot="1">
      <c r="A41" s="91" t="s">
        <v>136</v>
      </c>
      <c r="B41" s="92" t="s">
        <v>15</v>
      </c>
      <c r="C41" s="92" t="s">
        <v>35</v>
      </c>
      <c r="D41" s="92" t="s">
        <v>110</v>
      </c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 t="s">
        <v>93</v>
      </c>
      <c r="T41" s="94"/>
      <c r="U41" s="101"/>
      <c r="V41" s="101"/>
      <c r="W41" s="65">
        <v>782.8</v>
      </c>
      <c r="X41" s="66">
        <v>1636.4</v>
      </c>
      <c r="Y41" s="12"/>
    </row>
    <row r="42" spans="1:26" ht="20.25" customHeight="1" thickBot="1">
      <c r="A42" s="54" t="s">
        <v>44</v>
      </c>
      <c r="B42" s="55" t="s">
        <v>45</v>
      </c>
      <c r="C42" s="55" t="s">
        <v>16</v>
      </c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102">
        <f>T43</f>
        <v>725</v>
      </c>
      <c r="U42" s="102">
        <f t="shared" ref="U42:X42" si="7">U43</f>
        <v>652.29999999999995</v>
      </c>
      <c r="V42" s="102">
        <f t="shared" si="7"/>
        <v>652.29999999999995</v>
      </c>
      <c r="W42" s="102">
        <f t="shared" si="7"/>
        <v>748</v>
      </c>
      <c r="X42" s="103">
        <f t="shared" si="7"/>
        <v>772.9</v>
      </c>
      <c r="Y42" s="13"/>
    </row>
    <row r="43" spans="1:26" ht="21" customHeight="1">
      <c r="A43" s="52" t="s">
        <v>46</v>
      </c>
      <c r="B43" s="53" t="s">
        <v>45</v>
      </c>
      <c r="C43" s="53" t="s">
        <v>47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104">
        <f>T44+T45</f>
        <v>725</v>
      </c>
      <c r="U43" s="104">
        <f t="shared" ref="U43:V43" si="8">U44+U45</f>
        <v>652.29999999999995</v>
      </c>
      <c r="V43" s="104">
        <f t="shared" si="8"/>
        <v>652.29999999999995</v>
      </c>
      <c r="W43" s="104">
        <f>W44+W45</f>
        <v>748</v>
      </c>
      <c r="X43" s="104">
        <f>X44+X45</f>
        <v>772.9</v>
      </c>
      <c r="Y43" s="18">
        <f t="shared" ref="Y43" si="9">Y44+Y45</f>
        <v>0</v>
      </c>
      <c r="Z43" s="7">
        <f t="shared" ref="Z43" si="10">Z44+Z45</f>
        <v>0</v>
      </c>
    </row>
    <row r="44" spans="1:26" ht="68.25" customHeight="1">
      <c r="A44" s="37" t="s">
        <v>48</v>
      </c>
      <c r="B44" s="6" t="s">
        <v>45</v>
      </c>
      <c r="C44" s="6" t="s">
        <v>47</v>
      </c>
      <c r="D44" s="6" t="s">
        <v>111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 t="s">
        <v>22</v>
      </c>
      <c r="T44" s="61">
        <v>663.1</v>
      </c>
      <c r="U44" s="61">
        <v>648.4</v>
      </c>
      <c r="V44" s="61">
        <v>648.4</v>
      </c>
      <c r="W44" s="61">
        <v>734.5</v>
      </c>
      <c r="X44" s="62">
        <f>734.5+18</f>
        <v>752.5</v>
      </c>
      <c r="Y44" s="13"/>
    </row>
    <row r="45" spans="1:26" ht="68.25" customHeight="1" thickBot="1">
      <c r="A45" s="56" t="s">
        <v>49</v>
      </c>
      <c r="B45" s="51" t="s">
        <v>45</v>
      </c>
      <c r="C45" s="51" t="s">
        <v>47</v>
      </c>
      <c r="D45" s="51" t="s">
        <v>111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68" t="s">
        <v>20</v>
      </c>
      <c r="T45" s="65">
        <f>4.2+15.6-2.9+45</f>
        <v>61.900000000000006</v>
      </c>
      <c r="U45" s="65">
        <v>3.9</v>
      </c>
      <c r="V45" s="65">
        <v>3.9</v>
      </c>
      <c r="W45" s="65">
        <v>13.5</v>
      </c>
      <c r="X45" s="66">
        <f>4.2+16.2</f>
        <v>20.399999999999999</v>
      </c>
      <c r="Y45" s="12"/>
    </row>
    <row r="46" spans="1:26" ht="32.25" customHeight="1" thickBot="1">
      <c r="A46" s="54" t="s">
        <v>50</v>
      </c>
      <c r="B46" s="55" t="s">
        <v>47</v>
      </c>
      <c r="C46" s="55" t="s">
        <v>16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102">
        <f>T47</f>
        <v>2338.6</v>
      </c>
      <c r="U46" s="102">
        <f t="shared" ref="U46:X46" si="11">U47</f>
        <v>2338.6</v>
      </c>
      <c r="V46" s="102">
        <f t="shared" si="11"/>
        <v>2338.6</v>
      </c>
      <c r="W46" s="102">
        <f t="shared" si="11"/>
        <v>2338.6</v>
      </c>
      <c r="X46" s="103">
        <f t="shared" si="11"/>
        <v>2338.6</v>
      </c>
      <c r="Y46" s="13"/>
    </row>
    <row r="47" spans="1:26" ht="36.75" customHeight="1">
      <c r="A47" s="52" t="s">
        <v>51</v>
      </c>
      <c r="B47" s="53" t="s">
        <v>47</v>
      </c>
      <c r="C47" s="112" t="s">
        <v>16</v>
      </c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67">
        <f>T48+T49+T50</f>
        <v>2338.6</v>
      </c>
      <c r="U47" s="67">
        <f t="shared" ref="U47:X47" si="12">U48+U49+U50</f>
        <v>2338.6</v>
      </c>
      <c r="V47" s="67">
        <f t="shared" si="12"/>
        <v>2338.6</v>
      </c>
      <c r="W47" s="67">
        <f t="shared" si="12"/>
        <v>2338.6</v>
      </c>
      <c r="X47" s="67">
        <f t="shared" si="12"/>
        <v>2338.6</v>
      </c>
      <c r="Y47" s="18">
        <f t="shared" ref="Y47" si="13">Y48+Y49</f>
        <v>0</v>
      </c>
      <c r="Z47" s="7">
        <f t="shared" ref="Z47" si="14">Z48+Z49</f>
        <v>0</v>
      </c>
    </row>
    <row r="48" spans="1:26" ht="93" customHeight="1">
      <c r="A48" s="35" t="s">
        <v>53</v>
      </c>
      <c r="B48" s="6" t="s">
        <v>47</v>
      </c>
      <c r="C48" s="20" t="s">
        <v>80</v>
      </c>
      <c r="D48" s="6" t="s">
        <v>112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 t="s">
        <v>20</v>
      </c>
      <c r="T48" s="61">
        <v>155.6</v>
      </c>
      <c r="U48" s="61">
        <v>155.6</v>
      </c>
      <c r="V48" s="61">
        <v>155.6</v>
      </c>
      <c r="W48" s="61">
        <v>155.6</v>
      </c>
      <c r="X48" s="61">
        <v>155.6</v>
      </c>
      <c r="Y48" s="13"/>
    </row>
    <row r="49" spans="1:35" ht="95.25" customHeight="1">
      <c r="A49" s="35" t="s">
        <v>54</v>
      </c>
      <c r="B49" s="6" t="s">
        <v>47</v>
      </c>
      <c r="C49" s="20" t="s">
        <v>167</v>
      </c>
      <c r="D49" s="6" t="s">
        <v>113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 t="s">
        <v>20</v>
      </c>
      <c r="T49" s="61">
        <v>2153</v>
      </c>
      <c r="U49" s="61">
        <v>2153</v>
      </c>
      <c r="V49" s="61">
        <v>2153</v>
      </c>
      <c r="W49" s="61">
        <v>2153</v>
      </c>
      <c r="X49" s="61">
        <v>2153</v>
      </c>
      <c r="Y49" s="12"/>
    </row>
    <row r="50" spans="1:35" ht="108.75" customHeight="1" thickBot="1">
      <c r="A50" s="38" t="s">
        <v>144</v>
      </c>
      <c r="B50" s="20" t="s">
        <v>47</v>
      </c>
      <c r="C50" s="20" t="s">
        <v>167</v>
      </c>
      <c r="D50" s="20" t="s">
        <v>166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20" t="s">
        <v>141</v>
      </c>
      <c r="T50" s="61">
        <v>30</v>
      </c>
      <c r="U50" s="61">
        <v>30</v>
      </c>
      <c r="V50" s="61">
        <v>30</v>
      </c>
      <c r="W50" s="61">
        <v>30</v>
      </c>
      <c r="X50" s="61">
        <v>30</v>
      </c>
      <c r="Y50" s="12"/>
    </row>
    <row r="51" spans="1:35" ht="20.25" customHeight="1" thickBot="1">
      <c r="A51" s="54" t="s">
        <v>55</v>
      </c>
      <c r="B51" s="55" t="s">
        <v>18</v>
      </c>
      <c r="C51" s="55" t="s">
        <v>16</v>
      </c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102">
        <f>T52+T54</f>
        <v>423.1</v>
      </c>
      <c r="U51" s="102">
        <f t="shared" ref="U51:X51" si="15">U52+U54</f>
        <v>1095.5</v>
      </c>
      <c r="V51" s="102">
        <f t="shared" si="15"/>
        <v>1095.5</v>
      </c>
      <c r="W51" s="102">
        <f t="shared" si="15"/>
        <v>203</v>
      </c>
      <c r="X51" s="103">
        <f t="shared" si="15"/>
        <v>203</v>
      </c>
      <c r="Y51" s="13"/>
    </row>
    <row r="52" spans="1:35" ht="23.25" customHeight="1">
      <c r="A52" s="57" t="s">
        <v>56</v>
      </c>
      <c r="B52" s="58" t="s">
        <v>18</v>
      </c>
      <c r="C52" s="58" t="s">
        <v>52</v>
      </c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14">
        <f>T53</f>
        <v>220</v>
      </c>
      <c r="U52" s="14">
        <f t="shared" ref="U52:W52" si="16">U53</f>
        <v>892.5</v>
      </c>
      <c r="V52" s="14">
        <f t="shared" si="16"/>
        <v>892.5</v>
      </c>
      <c r="W52" s="14">
        <f t="shared" si="16"/>
        <v>0</v>
      </c>
      <c r="X52" s="110">
        <f>X53</f>
        <v>0</v>
      </c>
      <c r="Y52" s="31">
        <f t="shared" ref="Y52:Z52" si="17">Y53</f>
        <v>0</v>
      </c>
      <c r="Z52" s="14">
        <f t="shared" si="17"/>
        <v>0</v>
      </c>
    </row>
    <row r="53" spans="1:35" ht="86.25" customHeight="1">
      <c r="A53" s="35" t="s">
        <v>57</v>
      </c>
      <c r="B53" s="6" t="s">
        <v>18</v>
      </c>
      <c r="C53" s="6" t="s">
        <v>52</v>
      </c>
      <c r="D53" s="6" t="s">
        <v>114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 t="s">
        <v>20</v>
      </c>
      <c r="T53" s="61">
        <v>220</v>
      </c>
      <c r="U53" s="61">
        <v>892.5</v>
      </c>
      <c r="V53" s="61">
        <v>892.5</v>
      </c>
      <c r="W53" s="61">
        <v>0</v>
      </c>
      <c r="X53" s="62">
        <v>0</v>
      </c>
      <c r="Y53" s="13"/>
    </row>
    <row r="54" spans="1:35" ht="26.25" customHeight="1">
      <c r="A54" s="37" t="s">
        <v>58</v>
      </c>
      <c r="B54" s="6" t="s">
        <v>18</v>
      </c>
      <c r="C54" s="6" t="s">
        <v>59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1">
        <f>T55+T56</f>
        <v>203.1</v>
      </c>
      <c r="U54" s="61">
        <f t="shared" ref="U54:X54" si="18">U55+U56</f>
        <v>203</v>
      </c>
      <c r="V54" s="61">
        <f t="shared" si="18"/>
        <v>203</v>
      </c>
      <c r="W54" s="61">
        <f t="shared" si="18"/>
        <v>203</v>
      </c>
      <c r="X54" s="61">
        <f t="shared" si="18"/>
        <v>203</v>
      </c>
      <c r="Y54" s="13"/>
    </row>
    <row r="55" spans="1:35" ht="98.25" customHeight="1">
      <c r="A55" s="35" t="s">
        <v>39</v>
      </c>
      <c r="B55" s="6" t="s">
        <v>18</v>
      </c>
      <c r="C55" s="6" t="s">
        <v>59</v>
      </c>
      <c r="D55" s="6" t="s">
        <v>104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 t="s">
        <v>20</v>
      </c>
      <c r="T55" s="61">
        <v>200</v>
      </c>
      <c r="U55" s="61">
        <v>200</v>
      </c>
      <c r="V55" s="61">
        <v>200</v>
      </c>
      <c r="W55" s="61">
        <v>200</v>
      </c>
      <c r="X55" s="61">
        <v>200</v>
      </c>
      <c r="Y55" s="12"/>
    </row>
    <row r="56" spans="1:35" ht="81" customHeight="1" thickBot="1">
      <c r="A56" s="56" t="s">
        <v>138</v>
      </c>
      <c r="B56" s="51" t="s">
        <v>18</v>
      </c>
      <c r="C56" s="51" t="s">
        <v>59</v>
      </c>
      <c r="D56" s="51" t="s">
        <v>139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 t="s">
        <v>20</v>
      </c>
      <c r="T56" s="65">
        <v>3.1</v>
      </c>
      <c r="U56" s="65">
        <v>3</v>
      </c>
      <c r="V56" s="65">
        <v>3</v>
      </c>
      <c r="W56" s="65">
        <v>3</v>
      </c>
      <c r="X56" s="66">
        <v>3</v>
      </c>
      <c r="Y56" s="13"/>
    </row>
    <row r="57" spans="1:35" ht="27" customHeight="1" thickBot="1">
      <c r="A57" s="54" t="s">
        <v>60</v>
      </c>
      <c r="B57" s="55" t="s">
        <v>61</v>
      </c>
      <c r="C57" s="55" t="s">
        <v>16</v>
      </c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102">
        <f>T58+T60+T64</f>
        <v>9762.9</v>
      </c>
      <c r="U57" s="102">
        <f>U58+U60+U64</f>
        <v>2972.5</v>
      </c>
      <c r="V57" s="102">
        <f>V58+V60+V64</f>
        <v>2972.5</v>
      </c>
      <c r="W57" s="102">
        <f>W58+W60+W64</f>
        <v>9541.9</v>
      </c>
      <c r="X57" s="103">
        <f>X58+X60+X64</f>
        <v>9814.7999999999993</v>
      </c>
      <c r="Y57" s="13"/>
      <c r="Z57" s="8">
        <f>T60+T59+T64</f>
        <v>9762.9</v>
      </c>
    </row>
    <row r="58" spans="1:35" ht="27.75" customHeight="1">
      <c r="A58" s="59" t="s">
        <v>62</v>
      </c>
      <c r="B58" s="60" t="s">
        <v>61</v>
      </c>
      <c r="C58" s="60" t="s">
        <v>15</v>
      </c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105">
        <f>T59</f>
        <v>200</v>
      </c>
      <c r="U58" s="105">
        <f t="shared" ref="U58:X58" si="19">U59</f>
        <v>0</v>
      </c>
      <c r="V58" s="105">
        <f t="shared" si="19"/>
        <v>0</v>
      </c>
      <c r="W58" s="105">
        <f t="shared" si="19"/>
        <v>200</v>
      </c>
      <c r="X58" s="106">
        <f t="shared" si="19"/>
        <v>200</v>
      </c>
      <c r="Y58" s="13"/>
      <c r="AI58" s="28">
        <v>1</v>
      </c>
    </row>
    <row r="59" spans="1:35" ht="93" customHeight="1">
      <c r="A59" s="38" t="s">
        <v>63</v>
      </c>
      <c r="B59" s="6" t="s">
        <v>61</v>
      </c>
      <c r="C59" s="6" t="s">
        <v>15</v>
      </c>
      <c r="D59" s="6" t="s">
        <v>115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 t="s">
        <v>20</v>
      </c>
      <c r="T59" s="61">
        <v>200</v>
      </c>
      <c r="U59" s="61"/>
      <c r="V59" s="61"/>
      <c r="W59" s="61">
        <v>200</v>
      </c>
      <c r="X59" s="62">
        <v>200</v>
      </c>
      <c r="Y59" s="13"/>
    </row>
    <row r="60" spans="1:35" ht="19.5" customHeight="1">
      <c r="A60" s="39" t="s">
        <v>87</v>
      </c>
      <c r="B60" s="27" t="s">
        <v>61</v>
      </c>
      <c r="C60" s="27" t="s">
        <v>45</v>
      </c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107">
        <f>T63+T61+T62</f>
        <v>600.5</v>
      </c>
      <c r="U60" s="107">
        <f>U63+U61+U62</f>
        <v>600.5</v>
      </c>
      <c r="V60" s="107">
        <f>V63+V61+V62</f>
        <v>600.5</v>
      </c>
      <c r="W60" s="107">
        <f>W63+W61+W62</f>
        <v>600.5</v>
      </c>
      <c r="X60" s="108">
        <f>X63+X61+X62</f>
        <v>600.5</v>
      </c>
      <c r="Y60" s="13"/>
      <c r="Z60" s="8" t="e">
        <f>#REF!+#REF!+#REF!</f>
        <v>#REF!</v>
      </c>
    </row>
    <row r="61" spans="1:35" ht="43.5" customHeight="1">
      <c r="A61" s="77" t="s">
        <v>155</v>
      </c>
      <c r="B61" s="78" t="s">
        <v>61</v>
      </c>
      <c r="C61" s="78" t="s">
        <v>45</v>
      </c>
      <c r="D61" s="23" t="s">
        <v>147</v>
      </c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 t="s">
        <v>43</v>
      </c>
      <c r="T61" s="79">
        <v>500.5</v>
      </c>
      <c r="U61" s="79">
        <v>500.5</v>
      </c>
      <c r="V61" s="79">
        <v>500.5</v>
      </c>
      <c r="W61" s="79">
        <v>500.5</v>
      </c>
      <c r="X61" s="84">
        <v>500.5</v>
      </c>
      <c r="Y61" s="13"/>
      <c r="Z61" s="8"/>
    </row>
    <row r="62" spans="1:35" ht="132" hidden="1" customHeight="1">
      <c r="A62" s="89" t="s">
        <v>159</v>
      </c>
      <c r="B62" s="78" t="s">
        <v>61</v>
      </c>
      <c r="C62" s="78" t="s">
        <v>45</v>
      </c>
      <c r="D62" s="85" t="s">
        <v>150</v>
      </c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 t="s">
        <v>141</v>
      </c>
      <c r="T62" s="79">
        <v>0</v>
      </c>
      <c r="U62" s="79"/>
      <c r="V62" s="79"/>
      <c r="W62" s="79">
        <v>0</v>
      </c>
      <c r="X62" s="84">
        <v>0</v>
      </c>
      <c r="Y62" s="13"/>
      <c r="Z62" s="8"/>
    </row>
    <row r="63" spans="1:35" ht="114.75" customHeight="1">
      <c r="A63" s="89" t="s">
        <v>142</v>
      </c>
      <c r="B63" s="85" t="s">
        <v>61</v>
      </c>
      <c r="C63" s="85" t="s">
        <v>45</v>
      </c>
      <c r="D63" s="85" t="s">
        <v>140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 t="s">
        <v>141</v>
      </c>
      <c r="T63" s="61">
        <v>100</v>
      </c>
      <c r="U63" s="61">
        <v>100</v>
      </c>
      <c r="V63" s="61">
        <v>100</v>
      </c>
      <c r="W63" s="61">
        <v>100</v>
      </c>
      <c r="X63" s="61">
        <v>100</v>
      </c>
      <c r="Y63" s="13"/>
    </row>
    <row r="64" spans="1:35" ht="26.25" customHeight="1">
      <c r="A64" s="39" t="s">
        <v>64</v>
      </c>
      <c r="B64" s="27" t="s">
        <v>61</v>
      </c>
      <c r="C64" s="27" t="s">
        <v>47</v>
      </c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107">
        <f>T66+T67+T68+T69+T70+T71+T72+T73+T74+T75+T76+T77+T78+T65+T79</f>
        <v>8962.4</v>
      </c>
      <c r="U64" s="107">
        <f t="shared" ref="U64:X64" si="20">U66+U67+U68+U69+U70+U71+U72+U73+U74+U75+U76+U77+U78+U65+U79</f>
        <v>2372</v>
      </c>
      <c r="V64" s="107">
        <f t="shared" si="20"/>
        <v>2372</v>
      </c>
      <c r="W64" s="107">
        <f t="shared" si="20"/>
        <v>8741.4</v>
      </c>
      <c r="X64" s="108">
        <f t="shared" si="20"/>
        <v>9014.2999999999993</v>
      </c>
      <c r="Y64" s="13"/>
      <c r="AC64" s="69">
        <v>5565.6</v>
      </c>
      <c r="AD64" s="28">
        <v>30030.3</v>
      </c>
      <c r="AE64" s="29">
        <f>SUM(AC64:AD64)</f>
        <v>35595.9</v>
      </c>
    </row>
    <row r="65" spans="1:26" ht="95.25" customHeight="1">
      <c r="A65" s="38" t="s">
        <v>143</v>
      </c>
      <c r="B65" s="6" t="s">
        <v>61</v>
      </c>
      <c r="C65" s="6" t="s">
        <v>47</v>
      </c>
      <c r="D65" s="6" t="s">
        <v>116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 t="s">
        <v>20</v>
      </c>
      <c r="T65" s="61">
        <v>40</v>
      </c>
      <c r="U65" s="61"/>
      <c r="V65" s="61"/>
      <c r="W65" s="61">
        <v>40</v>
      </c>
      <c r="X65" s="62">
        <v>40</v>
      </c>
      <c r="Y65" s="12"/>
    </row>
    <row r="66" spans="1:26" ht="82.5" customHeight="1">
      <c r="A66" s="35" t="s">
        <v>65</v>
      </c>
      <c r="B66" s="6" t="s">
        <v>61</v>
      </c>
      <c r="C66" s="6" t="s">
        <v>47</v>
      </c>
      <c r="D66" s="6" t="s">
        <v>117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 t="s">
        <v>20</v>
      </c>
      <c r="T66" s="61">
        <f>100+32</f>
        <v>132</v>
      </c>
      <c r="U66" s="61">
        <f t="shared" ref="U66:X66" si="21">100+32</f>
        <v>132</v>
      </c>
      <c r="V66" s="61">
        <f t="shared" si="21"/>
        <v>132</v>
      </c>
      <c r="W66" s="61">
        <f t="shared" si="21"/>
        <v>132</v>
      </c>
      <c r="X66" s="61">
        <f t="shared" si="21"/>
        <v>132</v>
      </c>
      <c r="Y66" s="13"/>
    </row>
    <row r="67" spans="1:26" ht="36" customHeight="1">
      <c r="A67" s="37" t="s">
        <v>118</v>
      </c>
      <c r="B67" s="6" t="s">
        <v>61</v>
      </c>
      <c r="C67" s="6" t="s">
        <v>47</v>
      </c>
      <c r="D67" s="6" t="s">
        <v>119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 t="s">
        <v>20</v>
      </c>
      <c r="T67" s="61">
        <f>450+90</f>
        <v>540</v>
      </c>
      <c r="U67" s="61">
        <f t="shared" ref="U67:X67" si="22">450+90</f>
        <v>540</v>
      </c>
      <c r="V67" s="61">
        <f t="shared" si="22"/>
        <v>540</v>
      </c>
      <c r="W67" s="61">
        <f t="shared" si="22"/>
        <v>540</v>
      </c>
      <c r="X67" s="61">
        <f t="shared" si="22"/>
        <v>540</v>
      </c>
      <c r="Y67" s="13"/>
    </row>
    <row r="68" spans="1:26" ht="87.75" customHeight="1">
      <c r="A68" s="35" t="s">
        <v>65</v>
      </c>
      <c r="B68" s="6" t="s">
        <v>61</v>
      </c>
      <c r="C68" s="6" t="s">
        <v>47</v>
      </c>
      <c r="D68" s="6" t="s">
        <v>120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 t="s">
        <v>20</v>
      </c>
      <c r="T68" s="61">
        <v>2080.4</v>
      </c>
      <c r="U68" s="61"/>
      <c r="V68" s="61"/>
      <c r="W68" s="61">
        <v>2142.8000000000002</v>
      </c>
      <c r="X68" s="62">
        <v>2207.1</v>
      </c>
      <c r="Y68" s="13"/>
    </row>
    <row r="69" spans="1:26" ht="81" customHeight="1">
      <c r="A69" s="35" t="s">
        <v>121</v>
      </c>
      <c r="B69" s="6" t="s">
        <v>61</v>
      </c>
      <c r="C69" s="6" t="s">
        <v>47</v>
      </c>
      <c r="D69" s="6" t="s">
        <v>122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 t="s">
        <v>20</v>
      </c>
      <c r="T69" s="61">
        <v>100</v>
      </c>
      <c r="U69" s="61">
        <v>100</v>
      </c>
      <c r="V69" s="61">
        <v>100</v>
      </c>
      <c r="W69" s="61">
        <v>100</v>
      </c>
      <c r="X69" s="61">
        <v>100</v>
      </c>
      <c r="Y69" s="13"/>
    </row>
    <row r="70" spans="1:26" ht="68.25" customHeight="1">
      <c r="A70" s="35" t="s">
        <v>66</v>
      </c>
      <c r="B70" s="6" t="s">
        <v>61</v>
      </c>
      <c r="C70" s="6" t="s">
        <v>47</v>
      </c>
      <c r="D70" s="6" t="s">
        <v>123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 t="s">
        <v>20</v>
      </c>
      <c r="T70" s="61">
        <f>400+100+150</f>
        <v>650</v>
      </c>
      <c r="U70" s="61"/>
      <c r="V70" s="61"/>
      <c r="W70" s="61">
        <f>400+100+150</f>
        <v>650</v>
      </c>
      <c r="X70" s="62">
        <f>500+100+200</f>
        <v>800</v>
      </c>
      <c r="Y70" s="13"/>
    </row>
    <row r="71" spans="1:26" ht="75.75" customHeight="1">
      <c r="A71" s="35" t="s">
        <v>67</v>
      </c>
      <c r="B71" s="6" t="s">
        <v>61</v>
      </c>
      <c r="C71" s="6" t="s">
        <v>47</v>
      </c>
      <c r="D71" s="6" t="s">
        <v>124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 t="s">
        <v>20</v>
      </c>
      <c r="T71" s="61">
        <f>550+250</f>
        <v>800</v>
      </c>
      <c r="U71" s="61">
        <f t="shared" ref="U71:X71" si="23">550+250</f>
        <v>800</v>
      </c>
      <c r="V71" s="61">
        <f t="shared" si="23"/>
        <v>800</v>
      </c>
      <c r="W71" s="61">
        <f t="shared" si="23"/>
        <v>800</v>
      </c>
      <c r="X71" s="61">
        <f t="shared" si="23"/>
        <v>800</v>
      </c>
      <c r="Y71" s="13"/>
    </row>
    <row r="72" spans="1:26" ht="81.75" customHeight="1">
      <c r="A72" s="35" t="s">
        <v>137</v>
      </c>
      <c r="B72" s="6" t="s">
        <v>61</v>
      </c>
      <c r="C72" s="6" t="s">
        <v>47</v>
      </c>
      <c r="D72" s="6" t="s">
        <v>125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 t="s">
        <v>20</v>
      </c>
      <c r="T72" s="61">
        <v>100</v>
      </c>
      <c r="U72" s="61">
        <v>100</v>
      </c>
      <c r="V72" s="61">
        <v>100</v>
      </c>
      <c r="W72" s="61">
        <v>100</v>
      </c>
      <c r="X72" s="61">
        <v>100</v>
      </c>
      <c r="Y72" s="93">
        <v>100</v>
      </c>
      <c r="Z72" s="93">
        <v>100</v>
      </c>
    </row>
    <row r="73" spans="1:26" ht="81.75" customHeight="1">
      <c r="A73" s="89" t="s">
        <v>151</v>
      </c>
      <c r="B73" s="85" t="s">
        <v>61</v>
      </c>
      <c r="C73" s="85" t="s">
        <v>47</v>
      </c>
      <c r="D73" s="85" t="s">
        <v>152</v>
      </c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 t="s">
        <v>20</v>
      </c>
      <c r="T73" s="61">
        <v>242</v>
      </c>
      <c r="U73" s="61"/>
      <c r="V73" s="61"/>
      <c r="W73" s="61">
        <v>0</v>
      </c>
      <c r="X73" s="62">
        <v>0</v>
      </c>
      <c r="Y73" s="13"/>
    </row>
    <row r="74" spans="1:26" ht="80.25" customHeight="1">
      <c r="A74" s="35" t="s">
        <v>126</v>
      </c>
      <c r="B74" s="6" t="s">
        <v>61</v>
      </c>
      <c r="C74" s="6" t="s">
        <v>47</v>
      </c>
      <c r="D74" s="6" t="s">
        <v>127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 t="s">
        <v>20</v>
      </c>
      <c r="T74" s="61">
        <v>50</v>
      </c>
      <c r="U74" s="61"/>
      <c r="V74" s="61"/>
      <c r="W74" s="61">
        <v>50</v>
      </c>
      <c r="X74" s="62">
        <v>50</v>
      </c>
      <c r="Y74" s="13"/>
    </row>
    <row r="75" spans="1:26" ht="78.75" customHeight="1">
      <c r="A75" s="35" t="s">
        <v>68</v>
      </c>
      <c r="B75" s="6" t="s">
        <v>61</v>
      </c>
      <c r="C75" s="6" t="s">
        <v>47</v>
      </c>
      <c r="D75" s="6" t="s">
        <v>128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 t="s">
        <v>20</v>
      </c>
      <c r="T75" s="61">
        <f>500+150</f>
        <v>650</v>
      </c>
      <c r="U75" s="70"/>
      <c r="V75" s="70"/>
      <c r="W75" s="61">
        <f>537.3+149.2</f>
        <v>686.5</v>
      </c>
      <c r="X75" s="62">
        <f>436+149.2</f>
        <v>585.20000000000005</v>
      </c>
      <c r="Y75" s="12"/>
    </row>
    <row r="76" spans="1:26" ht="97.5" customHeight="1">
      <c r="A76" s="35" t="s">
        <v>69</v>
      </c>
      <c r="B76" s="6" t="s">
        <v>61</v>
      </c>
      <c r="C76" s="6" t="s">
        <v>47</v>
      </c>
      <c r="D76" s="6" t="s">
        <v>129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 t="s">
        <v>20</v>
      </c>
      <c r="T76" s="61">
        <f>2100+200+100+578</f>
        <v>2978</v>
      </c>
      <c r="U76" s="70"/>
      <c r="V76" s="70"/>
      <c r="W76" s="61">
        <f>2000+300+100+500.1</f>
        <v>2900.1</v>
      </c>
      <c r="X76" s="62">
        <f>2140+300+100+520</f>
        <v>3060</v>
      </c>
      <c r="Y76" s="13"/>
    </row>
    <row r="77" spans="1:26" ht="79.5" customHeight="1">
      <c r="A77" s="35" t="s">
        <v>126</v>
      </c>
      <c r="B77" s="6" t="s">
        <v>61</v>
      </c>
      <c r="C77" s="6" t="s">
        <v>47</v>
      </c>
      <c r="D77" s="6" t="s">
        <v>130</v>
      </c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 t="s">
        <v>20</v>
      </c>
      <c r="T77" s="61">
        <f>400+100</f>
        <v>500</v>
      </c>
      <c r="U77" s="61">
        <f t="shared" ref="U77:X77" si="24">400+100</f>
        <v>500</v>
      </c>
      <c r="V77" s="61">
        <f t="shared" si="24"/>
        <v>500</v>
      </c>
      <c r="W77" s="61">
        <f t="shared" si="24"/>
        <v>500</v>
      </c>
      <c r="X77" s="61">
        <f t="shared" si="24"/>
        <v>500</v>
      </c>
      <c r="Y77" s="13"/>
    </row>
    <row r="78" spans="1:26" ht="76.5" customHeight="1">
      <c r="A78" s="81" t="s">
        <v>90</v>
      </c>
      <c r="B78" s="51" t="s">
        <v>61</v>
      </c>
      <c r="C78" s="51" t="s">
        <v>47</v>
      </c>
      <c r="D78" s="51" t="s">
        <v>131</v>
      </c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 t="s">
        <v>20</v>
      </c>
      <c r="T78" s="65">
        <v>100</v>
      </c>
      <c r="U78" s="65">
        <v>200</v>
      </c>
      <c r="V78" s="65">
        <v>200</v>
      </c>
      <c r="W78" s="65">
        <v>100</v>
      </c>
      <c r="X78" s="65">
        <v>100</v>
      </c>
      <c r="Y78" s="13"/>
    </row>
    <row r="79" spans="1:26" ht="76.5" hidden="1" customHeight="1">
      <c r="A79" s="38" t="s">
        <v>149</v>
      </c>
      <c r="B79" s="20" t="s">
        <v>61</v>
      </c>
      <c r="C79" s="20" t="s">
        <v>47</v>
      </c>
      <c r="D79" s="20" t="s">
        <v>148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20" t="s">
        <v>20</v>
      </c>
      <c r="T79" s="93">
        <v>0</v>
      </c>
      <c r="U79" s="93"/>
      <c r="V79" s="93"/>
      <c r="W79" s="93">
        <v>0</v>
      </c>
      <c r="X79" s="98">
        <f>30030.3-30030.3</f>
        <v>0</v>
      </c>
      <c r="Y79" s="13"/>
    </row>
    <row r="80" spans="1:26" ht="22.5" customHeight="1">
      <c r="A80" s="95" t="s">
        <v>70</v>
      </c>
      <c r="B80" s="96" t="s">
        <v>71</v>
      </c>
      <c r="C80" s="96" t="s">
        <v>16</v>
      </c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109">
        <f>T81</f>
        <v>50</v>
      </c>
      <c r="U80" s="109">
        <f t="shared" ref="U80:X81" si="25">U81</f>
        <v>50</v>
      </c>
      <c r="V80" s="109">
        <f t="shared" si="25"/>
        <v>50</v>
      </c>
      <c r="W80" s="109">
        <f t="shared" si="25"/>
        <v>50</v>
      </c>
      <c r="X80" s="109">
        <f t="shared" si="25"/>
        <v>50</v>
      </c>
      <c r="Y80" s="12"/>
    </row>
    <row r="81" spans="1:26" ht="32.25" customHeight="1">
      <c r="A81" s="52" t="s">
        <v>72</v>
      </c>
      <c r="B81" s="53" t="s">
        <v>71</v>
      </c>
      <c r="C81" s="53" t="s">
        <v>61</v>
      </c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67">
        <f>T82</f>
        <v>50</v>
      </c>
      <c r="U81" s="67">
        <f t="shared" si="25"/>
        <v>50</v>
      </c>
      <c r="V81" s="67">
        <f t="shared" si="25"/>
        <v>50</v>
      </c>
      <c r="W81" s="67">
        <f t="shared" si="25"/>
        <v>50</v>
      </c>
      <c r="X81" s="67">
        <f t="shared" si="25"/>
        <v>50</v>
      </c>
      <c r="Y81" s="18">
        <f t="shared" ref="Y81:Z81" si="26">Y82</f>
        <v>0</v>
      </c>
      <c r="Z81" s="7">
        <f t="shared" si="26"/>
        <v>0</v>
      </c>
    </row>
    <row r="82" spans="1:26" ht="130.5" customHeight="1" thickBot="1">
      <c r="A82" s="81" t="s">
        <v>73</v>
      </c>
      <c r="B82" s="51" t="s">
        <v>71</v>
      </c>
      <c r="C82" s="51" t="s">
        <v>61</v>
      </c>
      <c r="D82" s="51" t="s">
        <v>132</v>
      </c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 t="s">
        <v>20</v>
      </c>
      <c r="T82" s="65">
        <v>50</v>
      </c>
      <c r="U82" s="65">
        <v>50</v>
      </c>
      <c r="V82" s="65">
        <v>50</v>
      </c>
      <c r="W82" s="65">
        <v>50</v>
      </c>
      <c r="X82" s="65">
        <v>50</v>
      </c>
      <c r="Y82" s="13"/>
    </row>
    <row r="83" spans="1:26" ht="25.5" customHeight="1" thickBot="1">
      <c r="A83" s="54" t="s">
        <v>74</v>
      </c>
      <c r="B83" s="55" t="s">
        <v>75</v>
      </c>
      <c r="C83" s="55" t="s">
        <v>16</v>
      </c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102">
        <f>T84</f>
        <v>2346.3000000000002</v>
      </c>
      <c r="U83" s="102">
        <f t="shared" ref="U83:Z84" si="27">U84</f>
        <v>0</v>
      </c>
      <c r="V83" s="102">
        <f t="shared" si="27"/>
        <v>0</v>
      </c>
      <c r="W83" s="102">
        <f t="shared" si="27"/>
        <v>2407.1999999999998</v>
      </c>
      <c r="X83" s="103">
        <f t="shared" si="27"/>
        <v>2467.4</v>
      </c>
      <c r="Y83" s="12"/>
    </row>
    <row r="84" spans="1:26" ht="22.5" customHeight="1">
      <c r="A84" s="52" t="s">
        <v>76</v>
      </c>
      <c r="B84" s="53" t="s">
        <v>75</v>
      </c>
      <c r="C84" s="53" t="s">
        <v>15</v>
      </c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67">
        <f>T85</f>
        <v>2346.3000000000002</v>
      </c>
      <c r="U84" s="67">
        <f t="shared" si="27"/>
        <v>0</v>
      </c>
      <c r="V84" s="67">
        <f t="shared" si="27"/>
        <v>0</v>
      </c>
      <c r="W84" s="67">
        <f>W85</f>
        <v>2407.1999999999998</v>
      </c>
      <c r="X84" s="111">
        <f t="shared" si="27"/>
        <v>2467.4</v>
      </c>
      <c r="Y84" s="82">
        <f t="shared" si="27"/>
        <v>0</v>
      </c>
      <c r="Z84" s="67">
        <f t="shared" si="27"/>
        <v>0</v>
      </c>
    </row>
    <row r="85" spans="1:26" ht="84.75" customHeight="1" thickBot="1">
      <c r="A85" s="56" t="s">
        <v>77</v>
      </c>
      <c r="B85" s="51" t="s">
        <v>75</v>
      </c>
      <c r="C85" s="51" t="s">
        <v>15</v>
      </c>
      <c r="D85" s="51" t="s">
        <v>133</v>
      </c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 t="s">
        <v>78</v>
      </c>
      <c r="T85" s="65">
        <v>2346.3000000000002</v>
      </c>
      <c r="U85" s="65"/>
      <c r="V85" s="65"/>
      <c r="W85" s="65">
        <v>2407.1999999999998</v>
      </c>
      <c r="X85" s="66">
        <v>2467.4</v>
      </c>
      <c r="Y85" s="13"/>
    </row>
    <row r="86" spans="1:26" ht="24.75" customHeight="1" thickBot="1">
      <c r="A86" s="54" t="s">
        <v>79</v>
      </c>
      <c r="B86" s="55" t="s">
        <v>80</v>
      </c>
      <c r="C86" s="55" t="s">
        <v>16</v>
      </c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102">
        <f>T87</f>
        <v>378</v>
      </c>
      <c r="U86" s="102">
        <f t="shared" ref="U86:X86" si="28">U87</f>
        <v>0</v>
      </c>
      <c r="V86" s="102">
        <f t="shared" si="28"/>
        <v>0</v>
      </c>
      <c r="W86" s="102">
        <f t="shared" si="28"/>
        <v>300</v>
      </c>
      <c r="X86" s="103">
        <f t="shared" si="28"/>
        <v>300</v>
      </c>
      <c r="Y86" s="19"/>
    </row>
    <row r="87" spans="1:26" ht="29.25" customHeight="1">
      <c r="A87" s="52" t="s">
        <v>81</v>
      </c>
      <c r="B87" s="53" t="s">
        <v>80</v>
      </c>
      <c r="C87" s="53" t="s">
        <v>15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67">
        <f>T88</f>
        <v>378</v>
      </c>
      <c r="U87" s="67">
        <f t="shared" ref="U87:Z87" si="29">U88</f>
        <v>0</v>
      </c>
      <c r="V87" s="67">
        <f t="shared" si="29"/>
        <v>0</v>
      </c>
      <c r="W87" s="67">
        <f t="shared" si="29"/>
        <v>300</v>
      </c>
      <c r="X87" s="111">
        <f t="shared" si="29"/>
        <v>300</v>
      </c>
      <c r="Y87" s="18">
        <f t="shared" si="29"/>
        <v>0</v>
      </c>
      <c r="Z87" s="7">
        <f t="shared" si="29"/>
        <v>0</v>
      </c>
    </row>
    <row r="88" spans="1:26" ht="86.25" customHeight="1" thickBot="1">
      <c r="A88" s="56" t="s">
        <v>82</v>
      </c>
      <c r="B88" s="51" t="s">
        <v>80</v>
      </c>
      <c r="C88" s="51" t="s">
        <v>15</v>
      </c>
      <c r="D88" s="51" t="s">
        <v>134</v>
      </c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 t="s">
        <v>83</v>
      </c>
      <c r="T88" s="65">
        <v>378</v>
      </c>
      <c r="U88" s="71"/>
      <c r="V88" s="71"/>
      <c r="W88" s="65">
        <v>300</v>
      </c>
      <c r="X88" s="66">
        <v>300</v>
      </c>
      <c r="Y88" s="19"/>
    </row>
    <row r="89" spans="1:26" ht="21" customHeight="1" thickBot="1">
      <c r="A89" s="54" t="s">
        <v>84</v>
      </c>
      <c r="B89" s="55" t="s">
        <v>31</v>
      </c>
      <c r="C89" s="55" t="s">
        <v>16</v>
      </c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102">
        <f>T90</f>
        <v>530.20000000000005</v>
      </c>
      <c r="U89" s="102">
        <f t="shared" ref="U89:Z90" si="30">U90</f>
        <v>0</v>
      </c>
      <c r="V89" s="102">
        <f t="shared" si="30"/>
        <v>0</v>
      </c>
      <c r="W89" s="102">
        <f t="shared" si="30"/>
        <v>494.7</v>
      </c>
      <c r="X89" s="103">
        <f t="shared" si="30"/>
        <v>650.80000000000007</v>
      </c>
      <c r="Y89" s="15">
        <f t="shared" si="30"/>
        <v>0</v>
      </c>
      <c r="Z89" s="9">
        <f t="shared" si="30"/>
        <v>0</v>
      </c>
    </row>
    <row r="90" spans="1:26" ht="27.75" customHeight="1">
      <c r="A90" s="52" t="s">
        <v>85</v>
      </c>
      <c r="B90" s="53" t="s">
        <v>31</v>
      </c>
      <c r="C90" s="53" t="s">
        <v>15</v>
      </c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67">
        <f>T91</f>
        <v>530.20000000000005</v>
      </c>
      <c r="U90" s="67">
        <f t="shared" si="30"/>
        <v>0</v>
      </c>
      <c r="V90" s="67">
        <f t="shared" si="30"/>
        <v>0</v>
      </c>
      <c r="W90" s="67">
        <f t="shared" si="30"/>
        <v>494.7</v>
      </c>
      <c r="X90" s="67">
        <f t="shared" si="30"/>
        <v>650.80000000000007</v>
      </c>
      <c r="Y90" s="19"/>
    </row>
    <row r="91" spans="1:26" ht="82.5" customHeight="1" thickBot="1">
      <c r="A91" s="40" t="s">
        <v>86</v>
      </c>
      <c r="B91" s="41" t="s">
        <v>31</v>
      </c>
      <c r="C91" s="41" t="s">
        <v>15</v>
      </c>
      <c r="D91" s="41" t="s">
        <v>135</v>
      </c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 t="s">
        <v>20</v>
      </c>
      <c r="T91" s="72">
        <f>50+50+300+130.2</f>
        <v>530.20000000000005</v>
      </c>
      <c r="U91" s="73"/>
      <c r="V91" s="73"/>
      <c r="W91" s="72">
        <f>50+50+300+100-27.8+22.5</f>
        <v>494.7</v>
      </c>
      <c r="X91" s="74">
        <f>50+50+385+150-27.8+43.6</f>
        <v>650.80000000000007</v>
      </c>
      <c r="Y91" s="19"/>
    </row>
    <row r="99" spans="1:1" ht="21" customHeight="1">
      <c r="A99" s="76" t="s">
        <v>146</v>
      </c>
    </row>
    <row r="100" spans="1:1" ht="21.75" customHeight="1">
      <c r="A100" s="76" t="s">
        <v>165</v>
      </c>
    </row>
  </sheetData>
  <mergeCells count="12">
    <mergeCell ref="W11:X11"/>
    <mergeCell ref="Y11:Y12"/>
    <mergeCell ref="A8:Y8"/>
    <mergeCell ref="W10:X10"/>
    <mergeCell ref="A11:A12"/>
    <mergeCell ref="B11:B12"/>
    <mergeCell ref="C11:C12"/>
    <mergeCell ref="D11:R12"/>
    <mergeCell ref="S11:S12"/>
    <mergeCell ref="T11:T12"/>
    <mergeCell ref="U11:U12"/>
    <mergeCell ref="V11:V12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года-2022-2024г.</vt:lpstr>
      <vt:lpstr>'Все года-2022-2024г.'!Заголовки_для_печати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2022-01-13T10:45:37Z</cp:lastPrinted>
  <dcterms:created xsi:type="dcterms:W3CDTF">2017-12-26T13:39:41Z</dcterms:created>
  <dcterms:modified xsi:type="dcterms:W3CDTF">2022-02-14T07:47:35Z</dcterms:modified>
</cp:coreProperties>
</file>